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2120" windowHeight="8385" activeTab="0"/>
  </bookViews>
  <sheets>
    <sheet name="三菜" sheetId="1" r:id="rId1"/>
    <sheet name="意見表" sheetId="2" r:id="rId2"/>
    <sheet name=" 橫式" sheetId="3" r:id="rId3"/>
    <sheet name="報價( 營養)" sheetId="4" r:id="rId4"/>
    <sheet name=" 橫式 (營養)" sheetId="5" r:id="rId5"/>
    <sheet name="嘉義" sheetId="6" r:id="rId6"/>
  </sheets>
  <definedNames/>
  <calcPr fullCalcOnLoad="1"/>
</workbook>
</file>

<file path=xl/sharedStrings.xml><?xml version="1.0" encoding="utf-8"?>
<sst xmlns="http://schemas.openxmlformats.org/spreadsheetml/2006/main" count="793" uniqueCount="212">
  <si>
    <t>日期</t>
  </si>
  <si>
    <t>星期</t>
  </si>
  <si>
    <t>主食</t>
  </si>
  <si>
    <t>主菜</t>
  </si>
  <si>
    <t>副菜</t>
  </si>
  <si>
    <t>湯</t>
  </si>
  <si>
    <t>月</t>
  </si>
  <si>
    <t>日</t>
  </si>
  <si>
    <t>水果</t>
  </si>
  <si>
    <t>月</t>
  </si>
  <si>
    <t>午餐執秘：</t>
  </si>
  <si>
    <t>總務主任：</t>
  </si>
  <si>
    <t>校長：</t>
  </si>
  <si>
    <t>備註：此資料為全班人數之滿意程度統計（50%↑滿意；25-49% 尚可；25%↓需改進）</t>
  </si>
  <si>
    <t>本表請於下週二前送回午餐辦公室</t>
  </si>
  <si>
    <t>品名</t>
  </si>
  <si>
    <t>數量</t>
  </si>
  <si>
    <t>滿意</t>
  </si>
  <si>
    <t>尚可</t>
  </si>
  <si>
    <t>改進</t>
  </si>
  <si>
    <t>太多</t>
  </si>
  <si>
    <t>適量</t>
  </si>
  <si>
    <t>不足</t>
  </si>
  <si>
    <t>（　　）年（　　）班　　　級任老師：</t>
  </si>
  <si>
    <t>色、香、味</t>
  </si>
  <si>
    <t>衛生安全</t>
  </si>
  <si>
    <t>建議事項</t>
  </si>
  <si>
    <t>人數</t>
  </si>
  <si>
    <t>※採用營養師提供菜單的百分比:     /     =     %【實際採用營養師提供菜單的次數/以每週20道菜為例(不含水果部分)計算】</t>
  </si>
  <si>
    <t>填表人 :                                主任 :                                 校長 :</t>
  </si>
  <si>
    <t>副菜</t>
  </si>
  <si>
    <t>青菜</t>
  </si>
  <si>
    <t xml:space="preserve"> 湯</t>
  </si>
  <si>
    <t>水 果</t>
  </si>
  <si>
    <t>人</t>
  </si>
  <si>
    <t>主食</t>
  </si>
  <si>
    <t>☐A版        ☐B版</t>
  </si>
  <si>
    <t xml:space="preserve"> ☐A版        ☐B版</t>
  </si>
  <si>
    <t>月</t>
  </si>
  <si>
    <t>日</t>
  </si>
  <si>
    <t>菜名</t>
  </si>
  <si>
    <t>食材</t>
  </si>
  <si>
    <t>數量</t>
  </si>
  <si>
    <t>食材</t>
  </si>
  <si>
    <t>主菜</t>
  </si>
  <si>
    <t>副菜</t>
  </si>
  <si>
    <t>青菜</t>
  </si>
  <si>
    <t xml:space="preserve"> 湯</t>
  </si>
  <si>
    <t>水 果</t>
  </si>
  <si>
    <t>人</t>
  </si>
  <si>
    <t>單價</t>
  </si>
  <si>
    <t>合計</t>
  </si>
  <si>
    <t>食
物
份
量</t>
  </si>
  <si>
    <t>主食類</t>
  </si>
  <si>
    <t>魚肉豆蛋類</t>
  </si>
  <si>
    <t>蔬菜類</t>
  </si>
  <si>
    <t>份</t>
  </si>
  <si>
    <t>份</t>
  </si>
  <si>
    <t>水果類</t>
  </si>
  <si>
    <t>油脂類</t>
  </si>
  <si>
    <t>熱量</t>
  </si>
  <si>
    <t>卡</t>
  </si>
  <si>
    <t>kg</t>
  </si>
  <si>
    <t>總計</t>
  </si>
  <si>
    <t>平均/天</t>
  </si>
  <si>
    <t>食材</t>
  </si>
  <si>
    <t>青菜</t>
  </si>
  <si>
    <t xml:space="preserve"> 湯</t>
  </si>
  <si>
    <t>水 果</t>
  </si>
  <si>
    <t>營養分析</t>
  </si>
  <si>
    <t>營養素合計</t>
  </si>
  <si>
    <t>蛋白質g</t>
  </si>
  <si>
    <t>脂肪g</t>
  </si>
  <si>
    <t>醣類g</t>
  </si>
  <si>
    <t>熱量Kcal</t>
  </si>
  <si>
    <t>百分比</t>
  </si>
  <si>
    <t>食物分類</t>
  </si>
  <si>
    <t>蛋豆      魚肉</t>
  </si>
  <si>
    <t>蔬菜</t>
  </si>
  <si>
    <t>水果</t>
  </si>
  <si>
    <t>油脂</t>
  </si>
  <si>
    <t>熱量</t>
  </si>
  <si>
    <t>供應份數</t>
  </si>
  <si>
    <t>午餐
建議
量</t>
  </si>
  <si>
    <t>國小生</t>
  </si>
  <si>
    <t>3.5-5</t>
  </si>
  <si>
    <t>1.5~ 2.5</t>
  </si>
  <si>
    <t>1-1.5</t>
  </si>
  <si>
    <t>2.5-3</t>
  </si>
  <si>
    <t>650~ 750</t>
  </si>
  <si>
    <t>國中生</t>
  </si>
  <si>
    <t>4~6</t>
  </si>
  <si>
    <t>700~ 850</t>
  </si>
  <si>
    <t>供應
份數</t>
  </si>
  <si>
    <t>佳隆農畜實業有限公司</t>
  </si>
  <si>
    <t>食
物
份
量</t>
  </si>
  <si>
    <t>主食類</t>
  </si>
  <si>
    <t>魚肉豆蛋類</t>
  </si>
  <si>
    <t>蔬菜類</t>
  </si>
  <si>
    <t>水果類</t>
  </si>
  <si>
    <t>油脂類</t>
  </si>
  <si>
    <t>熱量</t>
  </si>
  <si>
    <t>卡</t>
  </si>
  <si>
    <t>單位</t>
  </si>
  <si>
    <t>營</t>
  </si>
  <si>
    <t>蛋白質</t>
  </si>
  <si>
    <t>脂肪</t>
  </si>
  <si>
    <t>醣類</t>
  </si>
  <si>
    <t>養</t>
  </si>
  <si>
    <t>主食</t>
  </si>
  <si>
    <t>菜名</t>
  </si>
  <si>
    <t>主食</t>
  </si>
  <si>
    <t>菜名</t>
  </si>
  <si>
    <t>菜名</t>
  </si>
  <si>
    <t>主食</t>
  </si>
  <si>
    <t>菜名</t>
  </si>
  <si>
    <t>主食</t>
  </si>
  <si>
    <t>菜名</t>
  </si>
  <si>
    <t>※經營養師審核: □通過      □不通過(原因：                                           )</t>
  </si>
  <si>
    <t>日</t>
  </si>
  <si>
    <t>kg</t>
  </si>
  <si>
    <t>水果</t>
  </si>
  <si>
    <t>佳隆農畜實業有限公司 電話：05-5863766 傳真：05-5875918</t>
  </si>
  <si>
    <t>紅燒雞丁</t>
  </si>
  <si>
    <t>雞腿丁CAS/3K裝 　6包</t>
  </si>
  <si>
    <t>白蘿蔔中丁 　　　4Kg</t>
  </si>
  <si>
    <t>紅蘿蔔中丁 　　　1Kg</t>
  </si>
  <si>
    <t>青蔥段 　　　　0.3Kg</t>
  </si>
  <si>
    <t>薑片 　　　　　0.3Kg</t>
  </si>
  <si>
    <t>星期一</t>
  </si>
  <si>
    <t>餐數</t>
  </si>
  <si>
    <t>火腿四色</t>
  </si>
  <si>
    <t>馬鈴薯小丁 　　　8Kg</t>
  </si>
  <si>
    <t>小黃瓜小丁 　　　3Kg</t>
  </si>
  <si>
    <t>玉米粒 　　　　　3Kg</t>
  </si>
  <si>
    <t>火腿丁 　　　　　2Kg</t>
  </si>
  <si>
    <t>紅蘿蔔小丁 　　　1Kg</t>
  </si>
  <si>
    <t>青蔥珠 　　　　0.3Kg</t>
  </si>
  <si>
    <t>炒空心菜</t>
  </si>
  <si>
    <t>空心菜切 　　　　18Kg</t>
  </si>
  <si>
    <t>蒜末 　　　　　0.2Kg</t>
  </si>
  <si>
    <t>高鈣味噌湯</t>
  </si>
  <si>
    <t>洋蔥小丁 　　　　2Kg</t>
  </si>
  <si>
    <t>粗豆腐切丁4.5k(封口) 2板</t>
  </si>
  <si>
    <t>小魚乾 　　　　0.3Kg</t>
  </si>
  <si>
    <t>家鄉滷肉飯</t>
  </si>
  <si>
    <t>豆干丁 　　　　　7Kg</t>
  </si>
  <si>
    <t>白蘿蔔小丁 　　　5Kg</t>
  </si>
  <si>
    <t>絞肉 　　　　　　5Kg</t>
  </si>
  <si>
    <t>竹筍丁 　　　　　3Kg</t>
  </si>
  <si>
    <t>紅蘿蔔小丁 　　　2Kg</t>
  </si>
  <si>
    <t>油蔥酥(斤) 　　　1包</t>
  </si>
  <si>
    <t>星期二</t>
  </si>
  <si>
    <t>蔥燒甜條</t>
  </si>
  <si>
    <t>洋蔥絲 　　　　8.5Kg</t>
  </si>
  <si>
    <t>小黑輪條 　　　　8Kg</t>
  </si>
  <si>
    <t>紅蘿蔔絲 　　　　1Kg</t>
  </si>
  <si>
    <t>蒜末 　　　　　0.1Kg</t>
  </si>
  <si>
    <t>炒小蘿蔓</t>
  </si>
  <si>
    <t>小蘿蔓切 　　　　18Kg</t>
  </si>
  <si>
    <t>蘿蔔排骨湯</t>
  </si>
  <si>
    <t>白蘿蔔中丁 　　　8Kg</t>
  </si>
  <si>
    <t>中排骨 　　　　　3Kg</t>
  </si>
  <si>
    <t>芹菜珠 　　　　0.1Kg</t>
  </si>
  <si>
    <t>皮蛋瘦肉粥</t>
  </si>
  <si>
    <t>皮蛋 　　　　　　56個</t>
  </si>
  <si>
    <t>鹹蛋(粒) 　　　　28個</t>
  </si>
  <si>
    <t>高麗菜切絲 　　　8Kg</t>
  </si>
  <si>
    <t>絞肉 　　　　　　6Kg</t>
  </si>
  <si>
    <t>紅蘿蔔小丁 　　1.5Kg</t>
  </si>
  <si>
    <t>芹菜珠 　　　　0.5Kg</t>
  </si>
  <si>
    <t>乾香菇絲 　　　0.3Kg</t>
  </si>
  <si>
    <t>星期三</t>
  </si>
  <si>
    <t>芝麻包</t>
  </si>
  <si>
    <t>芝麻包(欣 　　　235個</t>
  </si>
  <si>
    <t>香酥柳葉魚</t>
  </si>
  <si>
    <t>柳葉魚(裹粉) 　470尾</t>
  </si>
  <si>
    <t>白玉麵筋</t>
  </si>
  <si>
    <t>白蘿蔔中丁 　　　16Kg</t>
  </si>
  <si>
    <t>紅蘿蔔中丁 　　1.5Kg</t>
  </si>
  <si>
    <t>麵筋泡 　　　　　1Kg</t>
  </si>
  <si>
    <t>乾香菇絲 　　　0.1Kg</t>
  </si>
  <si>
    <t>星期四</t>
  </si>
  <si>
    <t>炒油菜</t>
  </si>
  <si>
    <t>油菜切段 　　　　18Kg</t>
  </si>
  <si>
    <t>紫菜一口餃湯</t>
  </si>
  <si>
    <t>小白菜切 　　　　4Kg</t>
  </si>
  <si>
    <t>一口餃1.3K 　　　3袋</t>
  </si>
  <si>
    <t>榨菜絲 　　　　1.5Kg</t>
  </si>
  <si>
    <t>芹菜珠 　　　　0.3Kg</t>
  </si>
  <si>
    <t>紫菜片 　　　　0.1Kg</t>
  </si>
  <si>
    <t>回鍋肉片</t>
  </si>
  <si>
    <t>高麗菜切 　　　　12Kg</t>
  </si>
  <si>
    <t>小肉片-溫 　　　　6Kg</t>
  </si>
  <si>
    <t>豆干片 　　　　　3Kg</t>
  </si>
  <si>
    <t>洋蔥片 　　　　　2Kg</t>
  </si>
  <si>
    <t>紅蘿蔔片 　　　　1Kg</t>
  </si>
  <si>
    <t>青蔥段 　　　　0.4Kg</t>
  </si>
  <si>
    <t>蒜末 　　　　　0.3Kg</t>
  </si>
  <si>
    <t>星期五</t>
  </si>
  <si>
    <t>紅k炒蛋</t>
  </si>
  <si>
    <t>蛋 　　　　　　　11Kg</t>
  </si>
  <si>
    <t>紅蘿蔔絲 　　　　10Kg</t>
  </si>
  <si>
    <t>青蔥珠 　　　　0.5Kg</t>
  </si>
  <si>
    <t>炒高麗菜</t>
  </si>
  <si>
    <t>高麗菜切 　　　　18Kg</t>
  </si>
  <si>
    <t>榨菜肉絲湯</t>
  </si>
  <si>
    <t>榨菜絲 　　　　　5Kg</t>
  </si>
  <si>
    <t>肉絲-溫 　　　　　2Kg</t>
  </si>
  <si>
    <t>嘉義縣灣內國小 102學年度第2學期第12週午餐食譜設計</t>
  </si>
  <si>
    <r>
      <t>味噌</t>
    </r>
    <r>
      <rPr>
        <sz val="12"/>
        <rFont val="Times New Roman"/>
        <family val="1"/>
      </rPr>
      <t xml:space="preserve">(3k) </t>
    </r>
    <r>
      <rPr>
        <sz val="12"/>
        <rFont val="細明體"/>
        <family val="3"/>
      </rPr>
      <t xml:space="preserve">　　　　 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箱</t>
    </r>
  </si>
  <si>
    <r>
      <t>甜麵醬</t>
    </r>
    <r>
      <rPr>
        <sz val="12"/>
        <rFont val="Times New Roman"/>
        <family val="1"/>
      </rPr>
      <t xml:space="preserve">600g            </t>
    </r>
    <r>
      <rPr>
        <sz val="12"/>
        <rFont val="細明體"/>
        <family val="3"/>
      </rPr>
      <t>自備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</si>
</sst>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;@"/>
    <numFmt numFmtId="180" formatCode="[$-404]aaa;@"/>
    <numFmt numFmtId="181" formatCode="0.0_ "/>
    <numFmt numFmtId="182" formatCode="0_);[Red]\(0\)"/>
    <numFmt numFmtId="183" formatCode="0_ "/>
    <numFmt numFmtId="184" formatCode="[$-404]AM/PM\ hh:mm:ss"/>
    <numFmt numFmtId="185" formatCode="000"/>
    <numFmt numFmtId="186" formatCode="&quot;K&quot;"/>
    <numFmt numFmtId="187" formatCode="0;_鰀"/>
    <numFmt numFmtId="188" formatCode="0.0%"/>
  </numFmts>
  <fonts count="47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4"/>
      <name val="標楷體"/>
      <family val="4"/>
    </font>
    <font>
      <sz val="16"/>
      <name val="@標楷體"/>
      <family val="4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  <font>
      <b/>
      <u val="single"/>
      <sz val="16"/>
      <name val="標楷體"/>
      <family val="4"/>
    </font>
    <font>
      <b/>
      <sz val="12"/>
      <name val="標楷體"/>
      <family val="4"/>
    </font>
    <font>
      <b/>
      <sz val="10"/>
      <name val="標楷體"/>
      <family val="4"/>
    </font>
    <font>
      <b/>
      <sz val="13"/>
      <name val="標楷體"/>
      <family val="4"/>
    </font>
    <font>
      <b/>
      <sz val="14"/>
      <name val="標楷體"/>
      <family val="4"/>
    </font>
    <font>
      <b/>
      <u val="single"/>
      <sz val="20"/>
      <name val="標楷體"/>
      <family val="4"/>
    </font>
    <font>
      <sz val="11"/>
      <name val="標楷體"/>
      <family val="4"/>
    </font>
    <font>
      <sz val="11"/>
      <name val="新細明體"/>
      <family val="1"/>
    </font>
    <font>
      <sz val="10"/>
      <name val="標楷體"/>
      <family val="4"/>
    </font>
    <font>
      <b/>
      <u val="single"/>
      <sz val="14"/>
      <name val="標楷體"/>
      <family val="4"/>
    </font>
    <font>
      <b/>
      <sz val="12"/>
      <name val="新細明體"/>
      <family val="1"/>
    </font>
    <font>
      <b/>
      <sz val="11"/>
      <name val="新細明體"/>
      <family val="1"/>
    </font>
    <font>
      <b/>
      <sz val="11"/>
      <color indexed="8"/>
      <name val="新細明體"/>
      <family val="1"/>
    </font>
    <font>
      <b/>
      <sz val="8"/>
      <color indexed="8"/>
      <name val="新細明體"/>
      <family val="1"/>
    </font>
    <font>
      <b/>
      <sz val="10"/>
      <name val="新細明體"/>
      <family val="1"/>
    </font>
    <font>
      <b/>
      <sz val="8"/>
      <name val="新細明體"/>
      <family val="1"/>
    </font>
    <font>
      <b/>
      <sz val="9"/>
      <name val="新細明體"/>
      <family val="1"/>
    </font>
    <font>
      <b/>
      <sz val="9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6" fillId="16" borderId="0" applyNumberFormat="0" applyBorder="0" applyAlignment="0" applyProtection="0"/>
    <xf numFmtId="0" fontId="44" fillId="0" borderId="1" applyNumberFormat="0" applyFill="0" applyAlignment="0" applyProtection="0"/>
    <xf numFmtId="0" fontId="34" fillId="4" borderId="0" applyNumberFormat="0" applyBorder="0" applyAlignment="0" applyProtection="0"/>
    <xf numFmtId="9" fontId="0" fillId="0" borderId="0" applyFont="0" applyFill="0" applyBorder="0" applyAlignment="0" applyProtection="0"/>
    <xf numFmtId="0" fontId="3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7" fillId="7" borderId="2" applyNumberFormat="0" applyAlignment="0" applyProtection="0"/>
    <xf numFmtId="0" fontId="38" fillId="17" borderId="8" applyNumberFormat="0" applyAlignment="0" applyProtection="0"/>
    <xf numFmtId="0" fontId="41" fillId="23" borderId="9" applyNumberFormat="0" applyAlignment="0" applyProtection="0"/>
    <xf numFmtId="0" fontId="35" fillId="3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40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 textRotation="255"/>
    </xf>
    <xf numFmtId="0" fontId="5" fillId="0" borderId="11" xfId="0" applyFont="1" applyBorder="1" applyAlignment="1">
      <alignment vertical="center" textRotation="255"/>
    </xf>
    <xf numFmtId="0" fontId="5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right"/>
    </xf>
    <xf numFmtId="0" fontId="6" fillId="0" borderId="20" xfId="0" applyFont="1" applyBorder="1" applyAlignment="1">
      <alignment horizontal="center" vertical="center" shrinkToFit="1"/>
    </xf>
    <xf numFmtId="0" fontId="1" fillId="0" borderId="21" xfId="0" applyFont="1" applyBorder="1" applyAlignment="1">
      <alignment/>
    </xf>
    <xf numFmtId="0" fontId="1" fillId="0" borderId="0" xfId="0" applyFont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right"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right" vertical="center" shrinkToFit="1"/>
    </xf>
    <xf numFmtId="0" fontId="1" fillId="0" borderId="26" xfId="0" applyFont="1" applyBorder="1" applyAlignment="1">
      <alignment horizontal="right" vertical="center" shrinkToFit="1"/>
    </xf>
    <xf numFmtId="0" fontId="5" fillId="0" borderId="27" xfId="0" applyFont="1" applyBorder="1" applyAlignment="1">
      <alignment vertical="center" textRotation="255"/>
    </xf>
    <xf numFmtId="0" fontId="5" fillId="0" borderId="27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8" fillId="0" borderId="28" xfId="0" applyFont="1" applyBorder="1" applyAlignment="1">
      <alignment horizontal="left" vertical="center" shrinkToFit="1"/>
    </xf>
    <xf numFmtId="0" fontId="0" fillId="0" borderId="2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30" xfId="0" applyBorder="1" applyAlignment="1">
      <alignment/>
    </xf>
    <xf numFmtId="49" fontId="16" fillId="0" borderId="0" xfId="33" applyNumberFormat="1" applyFont="1" applyBorder="1">
      <alignment vertical="center"/>
      <protection/>
    </xf>
    <xf numFmtId="49" fontId="1" fillId="0" borderId="0" xfId="33" applyNumberFormat="1" applyFont="1" applyBorder="1" applyAlignment="1">
      <alignment horizontal="center" vertical="center"/>
      <protection/>
    </xf>
    <xf numFmtId="49" fontId="1" fillId="0" borderId="0" xfId="33" applyNumberFormat="1" applyFont="1" applyBorder="1" applyAlignment="1">
      <alignment vertical="center"/>
      <protection/>
    </xf>
    <xf numFmtId="49" fontId="1" fillId="0" borderId="0" xfId="33" applyNumberFormat="1" applyFont="1" applyBorder="1" applyAlignment="1">
      <alignment horizontal="right" vertical="center"/>
      <protection/>
    </xf>
    <xf numFmtId="49" fontId="1" fillId="0" borderId="0" xfId="33" applyNumberFormat="1" applyFont="1" applyBorder="1">
      <alignment vertical="center"/>
      <protection/>
    </xf>
    <xf numFmtId="49" fontId="1" fillId="0" borderId="0" xfId="33" applyNumberFormat="1" applyFont="1" applyFill="1" applyBorder="1" applyAlignment="1">
      <alignment vertical="center"/>
      <protection/>
    </xf>
    <xf numFmtId="0" fontId="1" fillId="0" borderId="0" xfId="33" applyNumberFormat="1" applyFont="1" applyBorder="1" applyAlignment="1">
      <alignment vertical="center"/>
      <protection/>
    </xf>
    <xf numFmtId="0" fontId="1" fillId="0" borderId="0" xfId="33" applyNumberFormat="1" applyFont="1" applyBorder="1" applyAlignment="1">
      <alignment horizontal="right" vertical="center"/>
      <protection/>
    </xf>
    <xf numFmtId="0" fontId="1" fillId="0" borderId="0" xfId="33" applyNumberFormat="1" applyFont="1" applyBorder="1" applyAlignment="1">
      <alignment horizontal="center" vertical="center"/>
      <protection/>
    </xf>
    <xf numFmtId="49" fontId="15" fillId="0" borderId="0" xfId="33" applyNumberFormat="1" applyFont="1" applyBorder="1">
      <alignment vertical="center"/>
      <protection/>
    </xf>
    <xf numFmtId="0" fontId="1" fillId="0" borderId="0" xfId="33" applyFont="1" applyBorder="1" applyAlignment="1">
      <alignment vertical="center"/>
      <protection/>
    </xf>
    <xf numFmtId="0" fontId="13" fillId="0" borderId="0" xfId="33" applyNumberFormat="1" applyFont="1" applyBorder="1" applyAlignment="1">
      <alignment vertical="center" wrapText="1"/>
      <protection/>
    </xf>
    <xf numFmtId="0" fontId="14" fillId="0" borderId="0" xfId="33" applyNumberFormat="1" applyFont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12" fillId="0" borderId="0" xfId="33" applyFont="1" applyAlignment="1">
      <alignment vertical="center"/>
      <protection/>
    </xf>
    <xf numFmtId="0" fontId="1" fillId="0" borderId="0" xfId="33" applyFont="1">
      <alignment vertical="center"/>
      <protection/>
    </xf>
    <xf numFmtId="0" fontId="1" fillId="0" borderId="0" xfId="0" applyFont="1" applyAlignment="1">
      <alignment vertical="center" shrinkToFit="1"/>
    </xf>
    <xf numFmtId="0" fontId="1" fillId="0" borderId="0" xfId="33" applyFont="1" applyBorder="1" applyAlignment="1">
      <alignment vertical="center" shrinkToFit="1"/>
      <protection/>
    </xf>
    <xf numFmtId="0" fontId="1" fillId="0" borderId="34" xfId="33" applyFont="1" applyBorder="1" applyAlignment="1">
      <alignment vertical="center"/>
      <protection/>
    </xf>
    <xf numFmtId="0" fontId="1" fillId="0" borderId="35" xfId="33" applyFont="1" applyBorder="1" applyAlignment="1">
      <alignment vertical="center"/>
      <protection/>
    </xf>
    <xf numFmtId="49" fontId="1" fillId="0" borderId="26" xfId="33" applyNumberFormat="1" applyFont="1" applyFill="1" applyBorder="1" applyAlignment="1">
      <alignment vertical="center"/>
      <protection/>
    </xf>
    <xf numFmtId="0" fontId="1" fillId="0" borderId="36" xfId="0" applyFont="1" applyBorder="1" applyAlignment="1">
      <alignment horizontal="right" vertical="center" shrinkToFit="1"/>
    </xf>
    <xf numFmtId="0" fontId="1" fillId="0" borderId="36" xfId="33" applyFont="1" applyBorder="1" applyAlignment="1">
      <alignment vertical="center" shrinkToFit="1"/>
      <protection/>
    </xf>
    <xf numFmtId="0" fontId="1" fillId="0" borderId="36" xfId="33" applyFont="1" applyBorder="1" applyAlignment="1">
      <alignment horizontal="left" vertical="center" shrinkToFit="1"/>
      <protection/>
    </xf>
    <xf numFmtId="49" fontId="1" fillId="0" borderId="37" xfId="33" applyNumberFormat="1" applyFont="1" applyBorder="1" applyAlignment="1">
      <alignment horizontal="center" vertical="center"/>
      <protection/>
    </xf>
    <xf numFmtId="49" fontId="1" fillId="0" borderId="38" xfId="33" applyNumberFormat="1" applyFont="1" applyBorder="1" applyAlignment="1">
      <alignment horizontal="center" vertical="center"/>
      <protection/>
    </xf>
    <xf numFmtId="49" fontId="1" fillId="0" borderId="38" xfId="33" applyNumberFormat="1" applyFont="1" applyFill="1" applyBorder="1" applyAlignment="1">
      <alignment horizontal="center" vertical="center"/>
      <protection/>
    </xf>
    <xf numFmtId="49" fontId="1" fillId="0" borderId="39" xfId="33" applyNumberFormat="1" applyFont="1" applyFill="1" applyBorder="1" applyAlignment="1">
      <alignment vertical="center"/>
      <protection/>
    </xf>
    <xf numFmtId="49" fontId="1" fillId="0" borderId="40" xfId="33" applyNumberFormat="1" applyFont="1" applyBorder="1" applyAlignment="1">
      <alignment horizontal="center" vertical="center"/>
      <protection/>
    </xf>
    <xf numFmtId="49" fontId="1" fillId="0" borderId="41" xfId="33" applyNumberFormat="1" applyFont="1" applyBorder="1" applyAlignment="1">
      <alignment horizontal="center" vertical="center"/>
      <protection/>
    </xf>
    <xf numFmtId="49" fontId="1" fillId="0" borderId="41" xfId="33" applyNumberFormat="1" applyFont="1" applyFill="1" applyBorder="1" applyAlignment="1">
      <alignment horizontal="center" vertical="center"/>
      <protection/>
    </xf>
    <xf numFmtId="49" fontId="1" fillId="0" borderId="22" xfId="33" applyNumberFormat="1" applyFont="1" applyFill="1" applyBorder="1" applyAlignment="1">
      <alignment vertical="center"/>
      <protection/>
    </xf>
    <xf numFmtId="0" fontId="1" fillId="0" borderId="34" xfId="33" applyNumberFormat="1" applyFont="1" applyBorder="1" applyAlignment="1">
      <alignment horizontal="center" vertical="center"/>
      <protection/>
    </xf>
    <xf numFmtId="0" fontId="1" fillId="0" borderId="34" xfId="33" applyNumberFormat="1" applyFont="1" applyFill="1" applyBorder="1" applyAlignment="1">
      <alignment horizontal="center" vertical="center"/>
      <protection/>
    </xf>
    <xf numFmtId="0" fontId="1" fillId="0" borderId="42" xfId="33" applyFont="1" applyBorder="1" applyAlignment="1">
      <alignment horizontal="left" vertical="center"/>
      <protection/>
    </xf>
    <xf numFmtId="0" fontId="1" fillId="0" borderId="20" xfId="33" applyNumberFormat="1" applyFont="1" applyBorder="1" applyAlignment="1">
      <alignment horizontal="left" vertical="center" shrinkToFit="1"/>
      <protection/>
    </xf>
    <xf numFmtId="0" fontId="1" fillId="0" borderId="30" xfId="33" applyNumberFormat="1" applyFont="1" applyBorder="1" applyAlignment="1">
      <alignment horizontal="left" vertical="center" shrinkToFit="1"/>
      <protection/>
    </xf>
    <xf numFmtId="0" fontId="1" fillId="0" borderId="11" xfId="33" applyNumberFormat="1" applyFont="1" applyBorder="1" applyAlignment="1">
      <alignment horizontal="left" vertical="center" shrinkToFit="1"/>
      <protection/>
    </xf>
    <xf numFmtId="0" fontId="1" fillId="0" borderId="12" xfId="33" applyNumberFormat="1" applyFont="1" applyBorder="1" applyAlignment="1">
      <alignment horizontal="left" vertical="center" shrinkToFit="1"/>
      <protection/>
    </xf>
    <xf numFmtId="0" fontId="1" fillId="0" borderId="43" xfId="33" applyNumberFormat="1" applyFont="1" applyBorder="1" applyAlignment="1">
      <alignment horizontal="left" vertical="center" shrinkToFit="1"/>
      <protection/>
    </xf>
    <xf numFmtId="0" fontId="1" fillId="0" borderId="35" xfId="33" applyNumberFormat="1" applyFont="1" applyBorder="1" applyAlignment="1">
      <alignment horizontal="center" vertical="center"/>
      <protection/>
    </xf>
    <xf numFmtId="0" fontId="1" fillId="0" borderId="18" xfId="33" applyNumberFormat="1" applyFont="1" applyBorder="1" applyAlignment="1">
      <alignment horizontal="left" vertical="center" shrinkToFit="1"/>
      <protection/>
    </xf>
    <xf numFmtId="0" fontId="1" fillId="0" borderId="41" xfId="33" applyNumberFormat="1" applyFont="1" applyBorder="1" applyAlignment="1">
      <alignment horizontal="left" vertical="center" shrinkToFit="1"/>
      <protection/>
    </xf>
    <xf numFmtId="0" fontId="1" fillId="0" borderId="17" xfId="33" applyNumberFormat="1" applyFont="1" applyBorder="1" applyAlignment="1">
      <alignment horizontal="left" vertical="center" shrinkToFit="1"/>
      <protection/>
    </xf>
    <xf numFmtId="0" fontId="1" fillId="0" borderId="44" xfId="33" applyNumberFormat="1" applyFont="1" applyBorder="1" applyAlignment="1">
      <alignment horizontal="left" vertical="center" shrinkToFit="1"/>
      <protection/>
    </xf>
    <xf numFmtId="0" fontId="1" fillId="0" borderId="45" xfId="33" applyNumberFormat="1" applyFont="1" applyBorder="1" applyAlignment="1">
      <alignment horizontal="left" vertical="center" shrinkToFit="1"/>
      <protection/>
    </xf>
    <xf numFmtId="0" fontId="1" fillId="0" borderId="46" xfId="33" applyNumberFormat="1" applyFont="1" applyBorder="1" applyAlignment="1">
      <alignment horizontal="left" vertical="center" shrinkToFit="1"/>
      <protection/>
    </xf>
    <xf numFmtId="0" fontId="1" fillId="0" borderId="47" xfId="33" applyFont="1" applyBorder="1" applyAlignment="1">
      <alignment vertical="center" shrinkToFit="1"/>
      <protection/>
    </xf>
    <xf numFmtId="0" fontId="1" fillId="0" borderId="48" xfId="33" applyNumberFormat="1" applyFont="1" applyBorder="1" applyAlignment="1">
      <alignment horizontal="left" vertical="center" shrinkToFit="1"/>
      <protection/>
    </xf>
    <xf numFmtId="0" fontId="1" fillId="0" borderId="34" xfId="33" applyNumberFormat="1" applyFont="1" applyBorder="1" applyAlignment="1">
      <alignment vertical="center"/>
      <protection/>
    </xf>
    <xf numFmtId="0" fontId="1" fillId="0" borderId="49" xfId="33" applyNumberFormat="1" applyFont="1" applyBorder="1" applyAlignment="1">
      <alignment horizontal="center" vertical="center"/>
      <protection/>
    </xf>
    <xf numFmtId="0" fontId="1" fillId="0" borderId="50" xfId="33" applyNumberFormat="1" applyFont="1" applyBorder="1" applyAlignment="1">
      <alignment horizontal="center" vertical="center"/>
      <protection/>
    </xf>
    <xf numFmtId="0" fontId="18" fillId="0" borderId="13" xfId="0" applyFont="1" applyBorder="1" applyAlignment="1">
      <alignment/>
    </xf>
    <xf numFmtId="0" fontId="1" fillId="0" borderId="32" xfId="33" applyFont="1" applyBorder="1" applyAlignment="1">
      <alignment horizontal="left" vertical="center"/>
      <protection/>
    </xf>
    <xf numFmtId="49" fontId="20" fillId="0" borderId="37" xfId="33" applyNumberFormat="1" applyFont="1" applyBorder="1" applyAlignment="1">
      <alignment horizontal="center" vertical="center"/>
      <protection/>
    </xf>
    <xf numFmtId="49" fontId="20" fillId="0" borderId="38" xfId="33" applyNumberFormat="1" applyFont="1" applyBorder="1" applyAlignment="1">
      <alignment horizontal="center" vertical="center"/>
      <protection/>
    </xf>
    <xf numFmtId="49" fontId="20" fillId="0" borderId="38" xfId="33" applyNumberFormat="1" applyFont="1" applyFill="1" applyBorder="1" applyAlignment="1">
      <alignment horizontal="center" vertical="center"/>
      <protection/>
    </xf>
    <xf numFmtId="0" fontId="1" fillId="0" borderId="51" xfId="33" applyNumberFormat="1" applyFont="1" applyBorder="1" applyAlignment="1">
      <alignment horizontal="center" vertical="center" shrinkToFit="1"/>
      <protection/>
    </xf>
    <xf numFmtId="0" fontId="1" fillId="0" borderId="45" xfId="33" applyNumberFormat="1" applyFont="1" applyBorder="1" applyAlignment="1">
      <alignment horizontal="center" vertical="center" shrinkToFit="1"/>
      <protection/>
    </xf>
    <xf numFmtId="0" fontId="1" fillId="0" borderId="44" xfId="33" applyNumberFormat="1" applyFont="1" applyBorder="1" applyAlignment="1">
      <alignment horizontal="center" vertical="center" shrinkToFit="1"/>
      <protection/>
    </xf>
    <xf numFmtId="0" fontId="1" fillId="0" borderId="27" xfId="33" applyNumberFormat="1" applyFont="1" applyBorder="1" applyAlignment="1">
      <alignment horizontal="center" vertical="center" shrinkToFit="1"/>
      <protection/>
    </xf>
    <xf numFmtId="0" fontId="1" fillId="0" borderId="41" xfId="33" applyNumberFormat="1" applyFont="1" applyBorder="1" applyAlignment="1">
      <alignment horizontal="center" vertical="center" shrinkToFit="1"/>
      <protection/>
    </xf>
    <xf numFmtId="0" fontId="1" fillId="0" borderId="52" xfId="33" applyNumberFormat="1" applyFont="1" applyBorder="1" applyAlignment="1">
      <alignment horizontal="center" vertical="center" shrinkToFit="1"/>
      <protection/>
    </xf>
    <xf numFmtId="0" fontId="1" fillId="0" borderId="49" xfId="33" applyNumberFormat="1" applyFont="1" applyBorder="1" applyAlignment="1">
      <alignment vertical="center"/>
      <protection/>
    </xf>
    <xf numFmtId="0" fontId="1" fillId="0" borderId="53" xfId="33" applyNumberFormat="1" applyFont="1" applyBorder="1" applyAlignment="1">
      <alignment horizontal="left" vertical="center" shrinkToFit="1"/>
      <protection/>
    </xf>
    <xf numFmtId="0" fontId="18" fillId="0" borderId="41" xfId="0" applyFont="1" applyBorder="1" applyAlignment="1">
      <alignment/>
    </xf>
    <xf numFmtId="0" fontId="18" fillId="0" borderId="45" xfId="0" applyFont="1" applyBorder="1" applyAlignment="1">
      <alignment/>
    </xf>
    <xf numFmtId="0" fontId="18" fillId="0" borderId="52" xfId="0" applyFont="1" applyBorder="1" applyAlignment="1">
      <alignment/>
    </xf>
    <xf numFmtId="0" fontId="18" fillId="0" borderId="51" xfId="0" applyFont="1" applyBorder="1" applyAlignment="1">
      <alignment/>
    </xf>
    <xf numFmtId="0" fontId="18" fillId="0" borderId="54" xfId="0" applyFont="1" applyBorder="1" applyAlignment="1">
      <alignment/>
    </xf>
    <xf numFmtId="0" fontId="18" fillId="0" borderId="42" xfId="0" applyFont="1" applyBorder="1" applyAlignment="1">
      <alignment/>
    </xf>
    <xf numFmtId="49" fontId="20" fillId="0" borderId="55" xfId="33" applyNumberFormat="1" applyFont="1" applyFill="1" applyBorder="1" applyAlignment="1">
      <alignment vertical="center"/>
      <protection/>
    </xf>
    <xf numFmtId="0" fontId="1" fillId="0" borderId="40" xfId="33" applyNumberFormat="1" applyFont="1" applyBorder="1" applyAlignment="1">
      <alignment horizontal="left" vertical="center" shrinkToFit="1"/>
      <protection/>
    </xf>
    <xf numFmtId="0" fontId="1" fillId="0" borderId="18" xfId="33" applyNumberFormat="1" applyFont="1" applyBorder="1" applyAlignment="1">
      <alignment horizontal="center" vertical="center" shrinkToFit="1"/>
      <protection/>
    </xf>
    <xf numFmtId="0" fontId="1" fillId="0" borderId="11" xfId="33" applyNumberFormat="1" applyFont="1" applyBorder="1" applyAlignment="1">
      <alignment horizontal="center" vertical="center" shrinkToFit="1"/>
      <protection/>
    </xf>
    <xf numFmtId="0" fontId="1" fillId="0" borderId="20" xfId="33" applyNumberFormat="1" applyFont="1" applyBorder="1" applyAlignment="1">
      <alignment horizontal="center" vertical="center" shrinkToFit="1"/>
      <protection/>
    </xf>
    <xf numFmtId="0" fontId="1" fillId="0" borderId="30" xfId="33" applyNumberFormat="1" applyFont="1" applyBorder="1" applyAlignment="1">
      <alignment horizontal="center" vertical="center" shrinkToFit="1"/>
      <protection/>
    </xf>
    <xf numFmtId="0" fontId="1" fillId="0" borderId="17" xfId="33" applyNumberFormat="1" applyFont="1" applyBorder="1" applyAlignment="1">
      <alignment horizontal="center" vertical="center" shrinkToFit="1"/>
      <protection/>
    </xf>
    <xf numFmtId="0" fontId="1" fillId="0" borderId="56" xfId="33" applyNumberFormat="1" applyFont="1" applyBorder="1" applyAlignment="1">
      <alignment horizontal="center" vertical="center" shrinkToFit="1"/>
      <protection/>
    </xf>
    <xf numFmtId="0" fontId="1" fillId="0" borderId="57" xfId="33" applyNumberFormat="1" applyFont="1" applyBorder="1" applyAlignment="1">
      <alignment horizontal="center" vertical="center" shrinkToFit="1"/>
      <protection/>
    </xf>
    <xf numFmtId="0" fontId="1" fillId="24" borderId="34" xfId="33" applyNumberFormat="1" applyFont="1" applyFill="1" applyBorder="1" applyAlignment="1">
      <alignment vertical="center"/>
      <protection/>
    </xf>
    <xf numFmtId="0" fontId="1" fillId="24" borderId="49" xfId="33" applyNumberFormat="1" applyFont="1" applyFill="1" applyBorder="1" applyAlignment="1">
      <alignment vertical="center"/>
      <protection/>
    </xf>
    <xf numFmtId="0" fontId="1" fillId="0" borderId="0" xfId="33" applyNumberFormat="1" applyFont="1" applyFill="1" applyBorder="1" applyAlignment="1">
      <alignment vertical="center"/>
      <protection/>
    </xf>
    <xf numFmtId="0" fontId="1" fillId="0" borderId="0" xfId="33" applyNumberFormat="1" applyFont="1" applyFill="1" applyBorder="1" applyAlignment="1">
      <alignment horizontal="right" vertical="center"/>
      <protection/>
    </xf>
    <xf numFmtId="0" fontId="1" fillId="0" borderId="0" xfId="33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17" fillId="0" borderId="0" xfId="33" applyFont="1" applyAlignment="1">
      <alignment vertical="center"/>
      <protection/>
    </xf>
    <xf numFmtId="0" fontId="21" fillId="0" borderId="0" xfId="33" applyFont="1" applyAlignment="1">
      <alignment vertical="center"/>
      <protection/>
    </xf>
    <xf numFmtId="0" fontId="0" fillId="0" borderId="0" xfId="0" applyAlignment="1">
      <alignment horizontal="center"/>
    </xf>
    <xf numFmtId="0" fontId="23" fillId="0" borderId="11" xfId="0" applyFont="1" applyFill="1" applyBorder="1" applyAlignment="1">
      <alignment horizontal="center" vertical="center" shrinkToFit="1"/>
    </xf>
    <xf numFmtId="0" fontId="23" fillId="0" borderId="11" xfId="0" applyNumberFormat="1" applyFont="1" applyFill="1" applyBorder="1" applyAlignment="1">
      <alignment horizontal="center" vertical="center" shrinkToFit="1"/>
    </xf>
    <xf numFmtId="186" fontId="23" fillId="0" borderId="12" xfId="0" applyNumberFormat="1" applyFont="1" applyFill="1" applyBorder="1" applyAlignment="1">
      <alignment horizontal="center" vertical="center" shrinkToFit="1"/>
    </xf>
    <xf numFmtId="0" fontId="24" fillId="0" borderId="13" xfId="0" applyFont="1" applyFill="1" applyBorder="1" applyAlignment="1">
      <alignment horizontal="center" vertical="center" shrinkToFit="1"/>
    </xf>
    <xf numFmtId="182" fontId="24" fillId="0" borderId="13" xfId="0" applyNumberFormat="1" applyFont="1" applyFill="1" applyBorder="1" applyAlignment="1">
      <alignment horizontal="center" vertical="center" shrinkToFit="1"/>
    </xf>
    <xf numFmtId="186" fontId="24" fillId="0" borderId="19" xfId="0" applyNumberFormat="1" applyFont="1" applyFill="1" applyBorder="1" applyAlignment="1">
      <alignment horizontal="center" vertical="center" shrinkToFit="1"/>
    </xf>
    <xf numFmtId="0" fontId="24" fillId="0" borderId="13" xfId="0" applyNumberFormat="1" applyFont="1" applyFill="1" applyBorder="1" applyAlignment="1">
      <alignment horizontal="center" vertical="center" shrinkToFit="1"/>
    </xf>
    <xf numFmtId="0" fontId="24" fillId="0" borderId="0" xfId="0" applyFont="1" applyFill="1" applyAlignment="1">
      <alignment vertical="center"/>
    </xf>
    <xf numFmtId="0" fontId="23" fillId="0" borderId="20" xfId="0" applyNumberFormat="1" applyFont="1" applyFill="1" applyBorder="1" applyAlignment="1">
      <alignment horizontal="center" vertical="center"/>
    </xf>
    <xf numFmtId="0" fontId="23" fillId="0" borderId="20" xfId="0" applyNumberFormat="1" applyFont="1" applyFill="1" applyBorder="1" applyAlignment="1">
      <alignment horizontal="center" vertical="center" shrinkToFit="1"/>
    </xf>
    <xf numFmtId="0" fontId="24" fillId="0" borderId="20" xfId="0" applyNumberFormat="1" applyFont="1" applyFill="1" applyBorder="1" applyAlignment="1">
      <alignment horizontal="center" vertical="center"/>
    </xf>
    <xf numFmtId="0" fontId="24" fillId="0" borderId="20" xfId="0" applyNumberFormat="1" applyFont="1" applyFill="1" applyBorder="1" applyAlignment="1">
      <alignment horizontal="center" vertical="center" shrinkToFit="1"/>
    </xf>
    <xf numFmtId="0" fontId="24" fillId="0" borderId="0" xfId="0" applyNumberFormat="1" applyFont="1" applyFill="1" applyAlignment="1">
      <alignment vertical="center"/>
    </xf>
    <xf numFmtId="9" fontId="25" fillId="0" borderId="13" xfId="40" applyFont="1" applyFill="1" applyBorder="1" applyAlignment="1">
      <alignment horizontal="center" vertical="center"/>
    </xf>
    <xf numFmtId="183" fontId="27" fillId="0" borderId="20" xfId="0" applyNumberFormat="1" applyFont="1" applyFill="1" applyBorder="1" applyAlignment="1">
      <alignment horizontal="center" vertical="center" shrinkToFit="1"/>
    </xf>
    <xf numFmtId="183" fontId="27" fillId="0" borderId="20" xfId="0" applyNumberFormat="1" applyFont="1" applyFill="1" applyBorder="1" applyAlignment="1">
      <alignment horizontal="center" vertical="center" wrapText="1" shrinkToFit="1"/>
    </xf>
    <xf numFmtId="183" fontId="27" fillId="0" borderId="13" xfId="0" applyNumberFormat="1" applyFont="1" applyFill="1" applyBorder="1" applyAlignment="1">
      <alignment horizontal="center" vertical="center" shrinkToFit="1"/>
    </xf>
    <xf numFmtId="0" fontId="27" fillId="0" borderId="13" xfId="0" applyNumberFormat="1" applyFont="1" applyFill="1" applyBorder="1" applyAlignment="1">
      <alignment horizontal="center" vertical="center" shrinkToFit="1"/>
    </xf>
    <xf numFmtId="186" fontId="27" fillId="0" borderId="19" xfId="0" applyNumberFormat="1" applyFont="1" applyFill="1" applyBorder="1" applyAlignment="1">
      <alignment horizontal="center" vertical="center" shrinkToFit="1"/>
    </xf>
    <xf numFmtId="183" fontId="25" fillId="0" borderId="13" xfId="0" applyNumberFormat="1" applyFont="1" applyFill="1" applyBorder="1" applyAlignment="1">
      <alignment horizontal="center" vertical="center" shrinkToFit="1"/>
    </xf>
    <xf numFmtId="183" fontId="25" fillId="0" borderId="13" xfId="0" applyNumberFormat="1" applyFont="1" applyFill="1" applyBorder="1" applyAlignment="1">
      <alignment horizontal="center" vertical="center" wrapText="1" shrinkToFit="1"/>
    </xf>
    <xf numFmtId="0" fontId="25" fillId="0" borderId="13" xfId="0" applyNumberFormat="1" applyFont="1" applyFill="1" applyBorder="1" applyAlignment="1">
      <alignment horizontal="center" vertical="center" shrinkToFit="1"/>
    </xf>
    <xf numFmtId="186" fontId="25" fillId="0" borderId="19" xfId="0" applyNumberFormat="1" applyFont="1" applyFill="1" applyBorder="1" applyAlignment="1">
      <alignment horizontal="center" vertical="center" shrinkToFit="1"/>
    </xf>
    <xf numFmtId="181" fontId="23" fillId="0" borderId="28" xfId="0" applyNumberFormat="1" applyFont="1" applyFill="1" applyBorder="1" applyAlignment="1">
      <alignment horizontal="center" vertical="center" wrapText="1"/>
    </xf>
    <xf numFmtId="181" fontId="23" fillId="0" borderId="20" xfId="0" applyNumberFormat="1" applyFont="1" applyFill="1" applyBorder="1" applyAlignment="1">
      <alignment horizontal="center" vertical="center" wrapText="1"/>
    </xf>
    <xf numFmtId="181" fontId="23" fillId="0" borderId="20" xfId="0" applyNumberFormat="1" applyFont="1" applyFill="1" applyBorder="1" applyAlignment="1">
      <alignment horizontal="center" vertical="center" shrinkToFit="1"/>
    </xf>
    <xf numFmtId="183" fontId="23" fillId="0" borderId="58" xfId="0" applyNumberFormat="1" applyFont="1" applyFill="1" applyBorder="1" applyAlignment="1">
      <alignment horizontal="center" vertical="center" wrapText="1"/>
    </xf>
    <xf numFmtId="181" fontId="24" fillId="0" borderId="28" xfId="0" applyNumberFormat="1" applyFont="1" applyFill="1" applyBorder="1" applyAlignment="1">
      <alignment horizontal="center" vertical="center" wrapText="1"/>
    </xf>
    <xf numFmtId="181" fontId="24" fillId="0" borderId="20" xfId="0" applyNumberFormat="1" applyFont="1" applyFill="1" applyBorder="1" applyAlignment="1">
      <alignment horizontal="center" vertical="center" wrapText="1"/>
    </xf>
    <xf numFmtId="183" fontId="24" fillId="0" borderId="58" xfId="0" applyNumberFormat="1" applyFont="1" applyFill="1" applyBorder="1" applyAlignment="1">
      <alignment horizontal="center" vertical="center" wrapText="1"/>
    </xf>
    <xf numFmtId="181" fontId="24" fillId="0" borderId="20" xfId="0" applyNumberFormat="1" applyFont="1" applyFill="1" applyBorder="1" applyAlignment="1">
      <alignment horizontal="center" vertical="center" shrinkToFit="1"/>
    </xf>
    <xf numFmtId="0" fontId="24" fillId="0" borderId="0" xfId="0" applyNumberFormat="1" applyFont="1" applyFill="1" applyAlignment="1">
      <alignment vertical="center" wrapText="1"/>
    </xf>
    <xf numFmtId="0" fontId="27" fillId="0" borderId="59" xfId="0" applyFont="1" applyFill="1" applyBorder="1" applyAlignment="1">
      <alignment horizontal="center" vertical="center" wrapText="1"/>
    </xf>
    <xf numFmtId="182" fontId="27" fillId="0" borderId="20" xfId="0" applyNumberFormat="1" applyFont="1" applyFill="1" applyBorder="1" applyAlignment="1">
      <alignment horizontal="center" vertical="center" wrapText="1"/>
    </xf>
    <xf numFmtId="182" fontId="27" fillId="0" borderId="20" xfId="0" applyNumberFormat="1" applyFont="1" applyFill="1" applyBorder="1" applyAlignment="1">
      <alignment horizontal="center" vertical="center" shrinkToFit="1"/>
    </xf>
    <xf numFmtId="182" fontId="27" fillId="0" borderId="58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0" fontId="27" fillId="0" borderId="26" xfId="0" applyFont="1" applyFill="1" applyBorder="1" applyAlignment="1">
      <alignment horizontal="center" vertical="center" wrapText="1"/>
    </xf>
    <xf numFmtId="182" fontId="27" fillId="0" borderId="31" xfId="0" applyNumberFormat="1" applyFont="1" applyFill="1" applyBorder="1" applyAlignment="1">
      <alignment horizontal="center" vertical="center" wrapText="1"/>
    </xf>
    <xf numFmtId="182" fontId="27" fillId="0" borderId="31" xfId="0" applyNumberFormat="1" applyFont="1" applyFill="1" applyBorder="1" applyAlignment="1">
      <alignment horizontal="center" vertical="center" shrinkToFit="1"/>
    </xf>
    <xf numFmtId="182" fontId="27" fillId="0" borderId="23" xfId="0" applyNumberFormat="1" applyFont="1" applyFill="1" applyBorder="1" applyAlignment="1">
      <alignment horizontal="center" vertical="center" wrapText="1"/>
    </xf>
    <xf numFmtId="182" fontId="25" fillId="0" borderId="31" xfId="0" applyNumberFormat="1" applyFont="1" applyFill="1" applyBorder="1" applyAlignment="1">
      <alignment horizontal="center" vertical="center" wrapText="1"/>
    </xf>
    <xf numFmtId="182" fontId="25" fillId="0" borderId="31" xfId="0" applyNumberFormat="1" applyFont="1" applyFill="1" applyBorder="1" applyAlignment="1">
      <alignment horizontal="center" vertical="center" shrinkToFit="1"/>
    </xf>
    <xf numFmtId="182" fontId="25" fillId="0" borderId="23" xfId="0" applyNumberFormat="1" applyFont="1" applyFill="1" applyBorder="1" applyAlignment="1">
      <alignment horizontal="center" vertical="center" wrapText="1"/>
    </xf>
    <xf numFmtId="0" fontId="28" fillId="0" borderId="59" xfId="0" applyFont="1" applyFill="1" applyBorder="1" applyAlignment="1">
      <alignment horizontal="center" vertical="center" wrapText="1" shrinkToFit="1"/>
    </xf>
    <xf numFmtId="0" fontId="28" fillId="0" borderId="38" xfId="0" applyNumberFormat="1" applyFont="1" applyFill="1" applyBorder="1" applyAlignment="1">
      <alignment horizontal="center" vertical="center" wrapText="1" shrinkToFit="1"/>
    </xf>
    <xf numFmtId="0" fontId="17" fillId="0" borderId="29" xfId="33" applyFont="1" applyBorder="1" applyAlignment="1">
      <alignment vertical="center"/>
      <protection/>
    </xf>
    <xf numFmtId="0" fontId="21" fillId="0" borderId="29" xfId="33" applyFont="1" applyBorder="1" applyAlignment="1">
      <alignment vertical="center"/>
      <protection/>
    </xf>
    <xf numFmtId="0" fontId="6" fillId="0" borderId="29" xfId="33" applyFont="1" applyBorder="1" applyAlignment="1">
      <alignment vertical="center"/>
      <protection/>
    </xf>
    <xf numFmtId="0" fontId="29" fillId="0" borderId="25" xfId="0" applyFont="1" applyFill="1" applyBorder="1" applyAlignment="1">
      <alignment horizontal="center" vertical="center" wrapText="1" shrinkToFit="1"/>
    </xf>
    <xf numFmtId="181" fontId="29" fillId="0" borderId="38" xfId="0" applyNumberFormat="1" applyFont="1" applyFill="1" applyBorder="1" applyAlignment="1">
      <alignment horizontal="center" vertical="center" wrapText="1"/>
    </xf>
    <xf numFmtId="0" fontId="1" fillId="0" borderId="60" xfId="0" applyFont="1" applyBorder="1" applyAlignment="1">
      <alignment vertical="center" shrinkToFit="1"/>
    </xf>
    <xf numFmtId="0" fontId="1" fillId="0" borderId="32" xfId="33" applyFont="1" applyBorder="1" applyAlignment="1">
      <alignment horizontal="center" vertical="center"/>
      <protection/>
    </xf>
    <xf numFmtId="0" fontId="18" fillId="0" borderId="61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8" fillId="0" borderId="62" xfId="0" applyFont="1" applyFill="1" applyBorder="1" applyAlignment="1">
      <alignment/>
    </xf>
    <xf numFmtId="0" fontId="18" fillId="0" borderId="54" xfId="0" applyFont="1" applyFill="1" applyBorder="1" applyAlignment="1">
      <alignment/>
    </xf>
    <xf numFmtId="0" fontId="18" fillId="0" borderId="63" xfId="0" applyFont="1" applyFill="1" applyBorder="1" applyAlignment="1">
      <alignment/>
    </xf>
    <xf numFmtId="0" fontId="18" fillId="0" borderId="64" xfId="0" applyFont="1" applyFill="1" applyBorder="1" applyAlignment="1">
      <alignment/>
    </xf>
    <xf numFmtId="0" fontId="18" fillId="0" borderId="65" xfId="0" applyFont="1" applyFill="1" applyBorder="1" applyAlignment="1">
      <alignment/>
    </xf>
    <xf numFmtId="49" fontId="18" fillId="0" borderId="37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49" fontId="16" fillId="0" borderId="0" xfId="33" applyNumberFormat="1" applyFont="1" applyFill="1" applyBorder="1" applyAlignment="1">
      <alignment vertical="center"/>
      <protection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2" fillId="0" borderId="0" xfId="33" applyFont="1" applyAlignment="1">
      <alignment horizontal="center" vertical="center"/>
      <protection/>
    </xf>
    <xf numFmtId="49" fontId="1" fillId="0" borderId="55" xfId="33" applyNumberFormat="1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 horizontal="center"/>
    </xf>
    <xf numFmtId="49" fontId="16" fillId="0" borderId="0" xfId="33" applyNumberFormat="1" applyFont="1" applyFill="1" applyBorder="1" applyAlignment="1">
      <alignment horizontal="center" vertical="center"/>
      <protection/>
    </xf>
    <xf numFmtId="0" fontId="18" fillId="0" borderId="0" xfId="0" applyFont="1" applyFill="1" applyAlignment="1">
      <alignment horizontal="center"/>
    </xf>
    <xf numFmtId="0" fontId="1" fillId="0" borderId="46" xfId="33" applyNumberFormat="1" applyFont="1" applyBorder="1" applyAlignment="1">
      <alignment horizontal="center" vertical="center" shrinkToFit="1"/>
      <protection/>
    </xf>
    <xf numFmtId="0" fontId="1" fillId="0" borderId="48" xfId="33" applyNumberFormat="1" applyFont="1" applyBorder="1" applyAlignment="1">
      <alignment horizontal="center" vertical="center" shrinkToFit="1"/>
      <protection/>
    </xf>
    <xf numFmtId="0" fontId="1" fillId="0" borderId="12" xfId="33" applyNumberFormat="1" applyFont="1" applyBorder="1" applyAlignment="1">
      <alignment horizontal="center" vertical="center" shrinkToFit="1"/>
      <protection/>
    </xf>
    <xf numFmtId="0" fontId="1" fillId="0" borderId="43" xfId="33" applyNumberFormat="1" applyFont="1" applyBorder="1" applyAlignment="1">
      <alignment horizontal="center" vertical="center" shrinkToFit="1"/>
      <protection/>
    </xf>
    <xf numFmtId="0" fontId="1" fillId="0" borderId="53" xfId="33" applyNumberFormat="1" applyFont="1" applyBorder="1" applyAlignment="1">
      <alignment horizontal="center" vertical="center" shrinkToFit="1"/>
      <protection/>
    </xf>
    <xf numFmtId="0" fontId="18" fillId="0" borderId="0" xfId="0" applyFont="1" applyFill="1" applyAlignment="1">
      <alignment horizontal="right"/>
    </xf>
    <xf numFmtId="0" fontId="18" fillId="0" borderId="62" xfId="0" applyFont="1" applyFill="1" applyBorder="1" applyAlignment="1">
      <alignment horizontal="right"/>
    </xf>
    <xf numFmtId="0" fontId="18" fillId="0" borderId="63" xfId="0" applyFont="1" applyFill="1" applyBorder="1" applyAlignment="1">
      <alignment horizontal="right"/>
    </xf>
    <xf numFmtId="0" fontId="18" fillId="0" borderId="52" xfId="0" applyFont="1" applyFill="1" applyBorder="1" applyAlignment="1">
      <alignment horizontal="right"/>
    </xf>
    <xf numFmtId="0" fontId="18" fillId="0" borderId="51" xfId="0" applyFont="1" applyFill="1" applyBorder="1" applyAlignment="1">
      <alignment horizontal="right"/>
    </xf>
    <xf numFmtId="0" fontId="1" fillId="0" borderId="27" xfId="0" applyFont="1" applyBorder="1" applyAlignment="1">
      <alignment horizontal="right" vertical="center" shrinkToFit="1"/>
    </xf>
    <xf numFmtId="49" fontId="16" fillId="0" borderId="36" xfId="33" applyNumberFormat="1" applyFont="1" applyFill="1" applyBorder="1" applyAlignment="1">
      <alignment vertical="center"/>
      <protection/>
    </xf>
    <xf numFmtId="0" fontId="1" fillId="0" borderId="20" xfId="33" applyNumberFormat="1" applyFont="1" applyBorder="1" applyAlignment="1">
      <alignment horizontal="left" vertical="center" shrinkToFit="1"/>
      <protection/>
    </xf>
    <xf numFmtId="0" fontId="1" fillId="0" borderId="58" xfId="33" applyNumberFormat="1" applyFont="1" applyBorder="1" applyAlignment="1">
      <alignment horizontal="left" vertical="center" shrinkToFit="1"/>
      <protection/>
    </xf>
    <xf numFmtId="0" fontId="1" fillId="0" borderId="13" xfId="33" applyNumberFormat="1" applyFont="1" applyBorder="1" applyAlignment="1">
      <alignment horizontal="left" vertical="center" shrinkToFit="1"/>
      <protection/>
    </xf>
    <xf numFmtId="0" fontId="1" fillId="0" borderId="19" xfId="33" applyNumberFormat="1" applyFont="1" applyBorder="1" applyAlignment="1">
      <alignment horizontal="left" vertical="center" shrinkToFit="1"/>
      <protection/>
    </xf>
    <xf numFmtId="0" fontId="1" fillId="0" borderId="35" xfId="33" applyNumberFormat="1" applyFont="1" applyFill="1" applyBorder="1" applyAlignment="1">
      <alignment horizontal="center" vertical="center"/>
      <protection/>
    </xf>
    <xf numFmtId="0" fontId="0" fillId="0" borderId="30" xfId="0" applyBorder="1" applyAlignment="1">
      <alignment horizontal="center" vertical="top" textRotation="255"/>
    </xf>
    <xf numFmtId="0" fontId="1" fillId="0" borderId="35" xfId="33" applyNumberFormat="1" applyFont="1" applyBorder="1" applyAlignment="1">
      <alignment horizontal="center" vertical="center"/>
      <protection/>
    </xf>
    <xf numFmtId="0" fontId="1" fillId="0" borderId="66" xfId="33" applyNumberFormat="1" applyFont="1" applyBorder="1" applyAlignment="1">
      <alignment horizontal="center" vertical="center"/>
      <protection/>
    </xf>
    <xf numFmtId="0" fontId="1" fillId="0" borderId="28" xfId="33" applyNumberFormat="1" applyFont="1" applyBorder="1" applyAlignment="1">
      <alignment horizontal="left" vertical="center" shrinkToFit="1"/>
      <protection/>
    </xf>
    <xf numFmtId="0" fontId="1" fillId="0" borderId="14" xfId="33" applyNumberFormat="1" applyFont="1" applyBorder="1" applyAlignment="1">
      <alignment horizontal="left" vertical="center" shrinkToFit="1"/>
      <protection/>
    </xf>
    <xf numFmtId="0" fontId="0" fillId="0" borderId="28" xfId="0" applyBorder="1" applyAlignment="1">
      <alignment horizontal="center" vertical="top" textRotation="255"/>
    </xf>
    <xf numFmtId="0" fontId="0" fillId="0" borderId="31" xfId="0" applyBorder="1" applyAlignment="1">
      <alignment horizontal="center" vertical="top" textRotation="255"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3" xfId="0" applyBorder="1" applyAlignment="1">
      <alignment horizontal="center" vertical="top" textRotation="255"/>
    </xf>
    <xf numFmtId="0" fontId="8" fillId="0" borderId="31" xfId="0" applyFont="1" applyBorder="1" applyAlignment="1">
      <alignment horizontal="left" vertical="center" shrinkToFit="1"/>
    </xf>
    <xf numFmtId="0" fontId="1" fillId="0" borderId="36" xfId="0" applyFont="1" applyBorder="1" applyAlignment="1">
      <alignment horizontal="right" vertical="top"/>
    </xf>
    <xf numFmtId="0" fontId="3" fillId="0" borderId="0" xfId="0" applyFont="1" applyBorder="1" applyAlignment="1">
      <alignment horizontal="center" shrinkToFit="1"/>
    </xf>
    <xf numFmtId="0" fontId="7" fillId="0" borderId="30" xfId="0" applyFont="1" applyBorder="1" applyAlignment="1">
      <alignment horizontal="center" vertical="center" textRotation="180" shrinkToFit="1"/>
    </xf>
    <xf numFmtId="0" fontId="7" fillId="0" borderId="28" xfId="0" applyFont="1" applyBorder="1" applyAlignment="1">
      <alignment horizontal="center" vertical="center" textRotation="180" shrinkToFit="1"/>
    </xf>
    <xf numFmtId="0" fontId="7" fillId="0" borderId="13" xfId="0" applyFont="1" applyBorder="1" applyAlignment="1">
      <alignment horizontal="center" vertical="center" textRotation="180" shrinkToFit="1"/>
    </xf>
    <xf numFmtId="0" fontId="7" fillId="0" borderId="28" xfId="0" applyFont="1" applyBorder="1" applyAlignment="1">
      <alignment horizontal="right" vertical="top" textRotation="180" shrinkToFit="1"/>
    </xf>
    <xf numFmtId="0" fontId="7" fillId="0" borderId="13" xfId="0" applyFont="1" applyBorder="1" applyAlignment="1">
      <alignment horizontal="right" vertical="top" textRotation="180" shrinkToFit="1"/>
    </xf>
    <xf numFmtId="0" fontId="7" fillId="0" borderId="30" xfId="0" applyFont="1" applyBorder="1" applyAlignment="1">
      <alignment horizontal="right" vertical="top" textRotation="180" shrinkToFit="1"/>
    </xf>
    <xf numFmtId="0" fontId="5" fillId="0" borderId="15" xfId="0" applyFont="1" applyBorder="1" applyAlignment="1">
      <alignment horizontal="center" vertical="center" textRotation="255" shrinkToFit="1"/>
    </xf>
    <xf numFmtId="0" fontId="5" fillId="0" borderId="67" xfId="0" applyFont="1" applyBorder="1" applyAlignment="1">
      <alignment horizontal="center" vertical="center" textRotation="255" shrinkToFit="1"/>
    </xf>
    <xf numFmtId="0" fontId="7" fillId="0" borderId="31" xfId="0" applyFont="1" applyBorder="1" applyAlignment="1">
      <alignment horizontal="right" vertical="top" textRotation="180" shrinkToFit="1"/>
    </xf>
    <xf numFmtId="0" fontId="6" fillId="0" borderId="20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66" xfId="33" applyNumberFormat="1" applyFont="1" applyFill="1" applyBorder="1" applyAlignment="1">
      <alignment horizontal="center" vertical="center"/>
      <protection/>
    </xf>
    <xf numFmtId="0" fontId="1" fillId="0" borderId="51" xfId="33" applyFont="1" applyBorder="1" applyAlignment="1">
      <alignment horizontal="left" vertical="center"/>
      <protection/>
    </xf>
    <xf numFmtId="0" fontId="1" fillId="0" borderId="63" xfId="33" applyFont="1" applyBorder="1" applyAlignment="1">
      <alignment horizontal="left" vertical="center"/>
      <protection/>
    </xf>
    <xf numFmtId="0" fontId="1" fillId="0" borderId="42" xfId="33" applyFont="1" applyBorder="1" applyAlignment="1">
      <alignment horizontal="left" vertical="center"/>
      <protection/>
    </xf>
    <xf numFmtId="0" fontId="1" fillId="0" borderId="45" xfId="33" applyFont="1" applyBorder="1" applyAlignment="1">
      <alignment horizontal="left" vertical="center"/>
      <protection/>
    </xf>
    <xf numFmtId="0" fontId="1" fillId="0" borderId="11" xfId="33" applyNumberFormat="1" applyFont="1" applyBorder="1" applyAlignment="1">
      <alignment horizontal="left" vertical="center" shrinkToFit="1"/>
      <protection/>
    </xf>
    <xf numFmtId="0" fontId="1" fillId="0" borderId="12" xfId="33" applyNumberFormat="1" applyFont="1" applyBorder="1" applyAlignment="1">
      <alignment horizontal="left" vertical="center" shrinkToFit="1"/>
      <protection/>
    </xf>
    <xf numFmtId="0" fontId="13" fillId="0" borderId="10" xfId="33" applyNumberFormat="1" applyFont="1" applyBorder="1" applyAlignment="1">
      <alignment horizontal="center" vertical="center" wrapText="1"/>
      <protection/>
    </xf>
    <xf numFmtId="0" fontId="13" fillId="0" borderId="38" xfId="33" applyNumberFormat="1" applyFont="1" applyBorder="1" applyAlignment="1">
      <alignment horizontal="center" vertical="center" wrapText="1"/>
      <protection/>
    </xf>
    <xf numFmtId="0" fontId="13" fillId="0" borderId="55" xfId="33" applyNumberFormat="1" applyFont="1" applyBorder="1" applyAlignment="1">
      <alignment horizontal="center" vertical="center" wrapText="1"/>
      <protection/>
    </xf>
    <xf numFmtId="0" fontId="13" fillId="0" borderId="68" xfId="33" applyNumberFormat="1" applyFont="1" applyBorder="1" applyAlignment="1">
      <alignment horizontal="center" vertical="center" wrapText="1"/>
      <protection/>
    </xf>
    <xf numFmtId="0" fontId="1" fillId="0" borderId="30" xfId="33" applyNumberFormat="1" applyFont="1" applyBorder="1" applyAlignment="1">
      <alignment horizontal="left" vertical="center" shrinkToFit="1"/>
      <protection/>
    </xf>
    <xf numFmtId="0" fontId="1" fillId="0" borderId="21" xfId="33" applyNumberFormat="1" applyFont="1" applyBorder="1" applyAlignment="1">
      <alignment horizontal="left" vertical="center" shrinkToFit="1"/>
      <protection/>
    </xf>
    <xf numFmtId="0" fontId="1" fillId="0" borderId="32" xfId="33" applyNumberFormat="1" applyFont="1" applyBorder="1" applyAlignment="1">
      <alignment horizontal="left" vertical="center" shrinkToFit="1"/>
      <protection/>
    </xf>
    <xf numFmtId="0" fontId="1" fillId="0" borderId="43" xfId="33" applyNumberFormat="1" applyFont="1" applyBorder="1" applyAlignment="1">
      <alignment horizontal="left" vertical="center" shrinkToFit="1"/>
      <protection/>
    </xf>
    <xf numFmtId="0" fontId="1" fillId="0" borderId="20" xfId="33" applyNumberFormat="1" applyFont="1" applyFill="1" applyBorder="1" applyAlignment="1">
      <alignment horizontal="left" vertical="center" shrinkToFit="1"/>
      <protection/>
    </xf>
    <xf numFmtId="0" fontId="1" fillId="0" borderId="58" xfId="33" applyNumberFormat="1" applyFont="1" applyFill="1" applyBorder="1" applyAlignment="1">
      <alignment horizontal="left" vertical="center" shrinkToFit="1"/>
      <protection/>
    </xf>
    <xf numFmtId="0" fontId="1" fillId="0" borderId="11" xfId="33" applyNumberFormat="1" applyFont="1" applyFill="1" applyBorder="1" applyAlignment="1">
      <alignment horizontal="left" vertical="center" shrinkToFit="1"/>
      <protection/>
    </xf>
    <xf numFmtId="0" fontId="1" fillId="0" borderId="12" xfId="33" applyNumberFormat="1" applyFont="1" applyFill="1" applyBorder="1" applyAlignment="1">
      <alignment horizontal="left" vertical="center" shrinkToFit="1"/>
      <protection/>
    </xf>
    <xf numFmtId="0" fontId="1" fillId="0" borderId="52" xfId="33" applyNumberFormat="1" applyFont="1" applyBorder="1" applyAlignment="1">
      <alignment horizontal="left" vertical="center" shrinkToFit="1"/>
      <protection/>
    </xf>
    <xf numFmtId="0" fontId="1" fillId="0" borderId="62" xfId="33" applyNumberFormat="1" applyFont="1" applyBorder="1" applyAlignment="1">
      <alignment horizontal="left" vertical="center" shrinkToFit="1"/>
      <protection/>
    </xf>
    <xf numFmtId="0" fontId="1" fillId="0" borderId="54" xfId="33" applyNumberFormat="1" applyFont="1" applyBorder="1" applyAlignment="1">
      <alignment horizontal="left" vertical="center" shrinkToFit="1"/>
      <protection/>
    </xf>
    <xf numFmtId="0" fontId="1" fillId="0" borderId="51" xfId="33" applyNumberFormat="1" applyFont="1" applyBorder="1" applyAlignment="1">
      <alignment horizontal="left" vertical="center" shrinkToFit="1"/>
      <protection/>
    </xf>
    <xf numFmtId="0" fontId="1" fillId="0" borderId="63" xfId="33" applyNumberFormat="1" applyFont="1" applyBorder="1" applyAlignment="1">
      <alignment horizontal="left" vertical="center" shrinkToFit="1"/>
      <protection/>
    </xf>
    <xf numFmtId="0" fontId="1" fillId="0" borderId="42" xfId="33" applyNumberFormat="1" applyFont="1" applyBorder="1" applyAlignment="1">
      <alignment horizontal="left" vertical="center" shrinkToFit="1"/>
      <protection/>
    </xf>
    <xf numFmtId="0" fontId="1" fillId="0" borderId="56" xfId="33" applyNumberFormat="1" applyFont="1" applyBorder="1" applyAlignment="1">
      <alignment horizontal="left" vertical="center" shrinkToFit="1"/>
      <protection/>
    </xf>
    <xf numFmtId="0" fontId="13" fillId="0" borderId="18" xfId="33" applyNumberFormat="1" applyFont="1" applyBorder="1" applyAlignment="1">
      <alignment horizontal="center" vertical="center" wrapText="1"/>
      <protection/>
    </xf>
    <xf numFmtId="0" fontId="13" fillId="0" borderId="41" xfId="33" applyNumberFormat="1" applyFont="1" applyBorder="1" applyAlignment="1">
      <alignment horizontal="center" vertical="center" wrapText="1"/>
      <protection/>
    </xf>
    <xf numFmtId="0" fontId="13" fillId="0" borderId="17" xfId="33" applyNumberFormat="1" applyFont="1" applyBorder="1" applyAlignment="1">
      <alignment horizontal="center" vertical="center" wrapText="1"/>
      <protection/>
    </xf>
    <xf numFmtId="0" fontId="1" fillId="0" borderId="69" xfId="33" applyNumberFormat="1" applyFont="1" applyBorder="1" applyAlignment="1">
      <alignment horizontal="center" vertical="center" wrapText="1"/>
      <protection/>
    </xf>
    <xf numFmtId="0" fontId="1" fillId="0" borderId="25" xfId="33" applyNumberFormat="1" applyFont="1" applyBorder="1" applyAlignment="1">
      <alignment horizontal="center" vertical="center" wrapText="1"/>
      <protection/>
    </xf>
    <xf numFmtId="0" fontId="13" fillId="0" borderId="67" xfId="33" applyNumberFormat="1" applyFont="1" applyBorder="1" applyAlignment="1">
      <alignment horizontal="center" vertical="center" wrapText="1"/>
      <protection/>
    </xf>
    <xf numFmtId="0" fontId="1" fillId="0" borderId="16" xfId="33" applyNumberFormat="1" applyFont="1" applyBorder="1" applyAlignment="1">
      <alignment horizontal="center" vertical="center" wrapText="1"/>
      <protection/>
    </xf>
    <xf numFmtId="0" fontId="1" fillId="0" borderId="27" xfId="33" applyNumberFormat="1" applyFont="1" applyBorder="1" applyAlignment="1">
      <alignment horizontal="left" vertical="center" shrinkToFit="1"/>
      <protection/>
    </xf>
    <xf numFmtId="0" fontId="1" fillId="0" borderId="70" xfId="33" applyNumberFormat="1" applyFont="1" applyBorder="1" applyAlignment="1">
      <alignment horizontal="center" vertical="center"/>
      <protection/>
    </xf>
    <xf numFmtId="0" fontId="1" fillId="0" borderId="53" xfId="33" applyNumberFormat="1" applyFont="1" applyBorder="1" applyAlignment="1">
      <alignment horizontal="center" vertical="center"/>
      <protection/>
    </xf>
    <xf numFmtId="0" fontId="1" fillId="0" borderId="34" xfId="33" applyNumberFormat="1" applyFont="1" applyBorder="1" applyAlignment="1">
      <alignment horizontal="center" vertical="center"/>
      <protection/>
    </xf>
    <xf numFmtId="0" fontId="1" fillId="0" borderId="57" xfId="33" applyNumberFormat="1" applyFont="1" applyBorder="1" applyAlignment="1">
      <alignment horizontal="left" vertical="center" shrinkToFit="1"/>
      <protection/>
    </xf>
    <xf numFmtId="0" fontId="1" fillId="0" borderId="60" xfId="33" applyNumberFormat="1" applyFont="1" applyBorder="1" applyAlignment="1">
      <alignment horizontal="left" vertical="center" shrinkToFit="1"/>
      <protection/>
    </xf>
    <xf numFmtId="0" fontId="1" fillId="0" borderId="47" xfId="33" applyNumberFormat="1" applyFont="1" applyBorder="1" applyAlignment="1">
      <alignment horizontal="left" vertical="center" shrinkToFit="1"/>
      <protection/>
    </xf>
    <xf numFmtId="49" fontId="15" fillId="0" borderId="26" xfId="33" applyNumberFormat="1" applyFont="1" applyBorder="1" applyAlignment="1">
      <alignment horizontal="left" vertical="center"/>
      <protection/>
    </xf>
    <xf numFmtId="49" fontId="15" fillId="0" borderId="29" xfId="33" applyNumberFormat="1" applyFont="1" applyBorder="1" applyAlignment="1">
      <alignment horizontal="left" vertical="center"/>
      <protection/>
    </xf>
    <xf numFmtId="49" fontId="15" fillId="0" borderId="71" xfId="33" applyNumberFormat="1" applyFont="1" applyBorder="1" applyAlignment="1">
      <alignment horizontal="left" vertical="center"/>
      <protection/>
    </xf>
    <xf numFmtId="49" fontId="16" fillId="0" borderId="36" xfId="33" applyNumberFormat="1" applyFont="1" applyBorder="1" applyAlignment="1">
      <alignment horizontal="left" vertical="center"/>
      <protection/>
    </xf>
    <xf numFmtId="0" fontId="1" fillId="0" borderId="62" xfId="33" applyFont="1" applyBorder="1" applyAlignment="1">
      <alignment horizontal="left" vertical="center"/>
      <protection/>
    </xf>
    <xf numFmtId="0" fontId="1" fillId="0" borderId="54" xfId="33" applyFont="1" applyBorder="1" applyAlignment="1">
      <alignment horizontal="left" vertical="center"/>
      <protection/>
    </xf>
    <xf numFmtId="0" fontId="1" fillId="0" borderId="62" xfId="33" applyFont="1" applyBorder="1" applyAlignment="1">
      <alignment horizontal="right" vertical="center"/>
      <protection/>
    </xf>
    <xf numFmtId="0" fontId="17" fillId="0" borderId="0" xfId="33" applyFont="1" applyAlignment="1">
      <alignment horizontal="center" vertical="center"/>
      <protection/>
    </xf>
    <xf numFmtId="0" fontId="1" fillId="0" borderId="60" xfId="0" applyFont="1" applyBorder="1" applyAlignment="1">
      <alignment horizontal="center" vertical="center" shrinkToFit="1"/>
    </xf>
    <xf numFmtId="0" fontId="1" fillId="0" borderId="47" xfId="0" applyFont="1" applyBorder="1" applyAlignment="1">
      <alignment horizontal="center" vertical="center" shrinkToFit="1"/>
    </xf>
    <xf numFmtId="0" fontId="1" fillId="0" borderId="35" xfId="33" applyFont="1" applyBorder="1" applyAlignment="1">
      <alignment horizontal="center" vertical="center"/>
      <protection/>
    </xf>
    <xf numFmtId="0" fontId="1" fillId="0" borderId="66" xfId="33" applyFont="1" applyBorder="1" applyAlignment="1">
      <alignment horizontal="center" vertical="center"/>
      <protection/>
    </xf>
    <xf numFmtId="0" fontId="1" fillId="0" borderId="72" xfId="33" applyFont="1" applyBorder="1" applyAlignment="1">
      <alignment horizontal="center" vertical="center"/>
      <protection/>
    </xf>
    <xf numFmtId="0" fontId="1" fillId="0" borderId="73" xfId="33" applyFont="1" applyBorder="1" applyAlignment="1">
      <alignment horizontal="center" vertical="center"/>
      <protection/>
    </xf>
    <xf numFmtId="0" fontId="1" fillId="0" borderId="74" xfId="33" applyFont="1" applyBorder="1" applyAlignment="1">
      <alignment horizontal="center" vertical="center"/>
      <protection/>
    </xf>
    <xf numFmtId="0" fontId="1" fillId="0" borderId="62" xfId="33" applyFont="1" applyBorder="1" applyAlignment="1">
      <alignment horizontal="center" vertical="center"/>
      <protection/>
    </xf>
    <xf numFmtId="0" fontId="1" fillId="0" borderId="54" xfId="33" applyFont="1" applyBorder="1" applyAlignment="1">
      <alignment horizontal="center" vertical="center"/>
      <protection/>
    </xf>
    <xf numFmtId="0" fontId="1" fillId="0" borderId="64" xfId="33" applyFont="1" applyBorder="1" applyAlignment="1">
      <alignment horizontal="center" vertical="center"/>
      <protection/>
    </xf>
    <xf numFmtId="0" fontId="1" fillId="0" borderId="65" xfId="33" applyFont="1" applyBorder="1" applyAlignment="1">
      <alignment horizontal="center" vertical="center"/>
      <protection/>
    </xf>
    <xf numFmtId="0" fontId="13" fillId="24" borderId="75" xfId="33" applyNumberFormat="1" applyFont="1" applyFill="1" applyBorder="1" applyAlignment="1">
      <alignment horizontal="center" vertical="center"/>
      <protection/>
    </xf>
    <xf numFmtId="0" fontId="13" fillId="24" borderId="49" xfId="33" applyNumberFormat="1" applyFont="1" applyFill="1" applyBorder="1" applyAlignment="1">
      <alignment horizontal="center" vertical="center"/>
      <protection/>
    </xf>
    <xf numFmtId="0" fontId="1" fillId="24" borderId="35" xfId="33" applyNumberFormat="1" applyFont="1" applyFill="1" applyBorder="1" applyAlignment="1">
      <alignment horizontal="center" vertical="center"/>
      <protection/>
    </xf>
    <xf numFmtId="0" fontId="1" fillId="24" borderId="66" xfId="33" applyNumberFormat="1" applyFont="1" applyFill="1" applyBorder="1" applyAlignment="1">
      <alignment horizontal="center" vertical="center"/>
      <protection/>
    </xf>
    <xf numFmtId="0" fontId="1" fillId="0" borderId="51" xfId="33" applyFont="1" applyBorder="1" applyAlignment="1">
      <alignment horizontal="center" vertical="center"/>
      <protection/>
    </xf>
    <xf numFmtId="0" fontId="1" fillId="0" borderId="45" xfId="33" applyFont="1" applyBorder="1" applyAlignment="1">
      <alignment horizontal="center" vertical="center"/>
      <protection/>
    </xf>
    <xf numFmtId="0" fontId="1" fillId="0" borderId="41" xfId="33" applyNumberFormat="1" applyFont="1" applyBorder="1" applyAlignment="1">
      <alignment horizontal="left" vertical="center" shrinkToFit="1"/>
      <protection/>
    </xf>
    <xf numFmtId="0" fontId="1" fillId="0" borderId="45" xfId="33" applyNumberFormat="1" applyFont="1" applyBorder="1" applyAlignment="1">
      <alignment horizontal="left" vertical="center" shrinkToFit="1"/>
      <protection/>
    </xf>
    <xf numFmtId="0" fontId="1" fillId="0" borderId="52" xfId="33" applyFont="1" applyBorder="1" applyAlignment="1">
      <alignment horizontal="center" vertical="center"/>
      <protection/>
    </xf>
    <xf numFmtId="0" fontId="1" fillId="0" borderId="27" xfId="0" applyFont="1" applyBorder="1" applyAlignment="1">
      <alignment horizontal="center" vertical="center" shrinkToFit="1"/>
    </xf>
    <xf numFmtId="0" fontId="1" fillId="0" borderId="44" xfId="33" applyNumberFormat="1" applyFont="1" applyBorder="1" applyAlignment="1">
      <alignment horizontal="left" vertical="center" shrinkToFit="1"/>
      <protection/>
    </xf>
    <xf numFmtId="0" fontId="1" fillId="0" borderId="51" xfId="33" applyNumberFormat="1" applyFont="1" applyBorder="1" applyAlignment="1">
      <alignment horizontal="center" vertical="center" shrinkToFit="1"/>
      <protection/>
    </xf>
    <xf numFmtId="0" fontId="1" fillId="0" borderId="45" xfId="33" applyNumberFormat="1" applyFont="1" applyBorder="1" applyAlignment="1">
      <alignment horizontal="center" vertical="center" shrinkToFit="1"/>
      <protection/>
    </xf>
    <xf numFmtId="49" fontId="18" fillId="0" borderId="67" xfId="0" applyNumberFormat="1" applyFont="1" applyFill="1" applyBorder="1" applyAlignment="1">
      <alignment horizontal="left" vertical="center" wrapText="1"/>
    </xf>
    <xf numFmtId="0" fontId="19" fillId="0" borderId="38" xfId="0" applyFont="1" applyBorder="1" applyAlignment="1">
      <alignment horizontal="left"/>
    </xf>
    <xf numFmtId="0" fontId="19" fillId="0" borderId="55" xfId="0" applyFont="1" applyBorder="1" applyAlignment="1">
      <alignment horizontal="left"/>
    </xf>
    <xf numFmtId="0" fontId="18" fillId="0" borderId="13" xfId="0" applyFont="1" applyBorder="1" applyAlignment="1">
      <alignment horizontal="center"/>
    </xf>
    <xf numFmtId="0" fontId="18" fillId="0" borderId="51" xfId="0" applyFont="1" applyBorder="1" applyAlignment="1">
      <alignment horizontal="center"/>
    </xf>
    <xf numFmtId="0" fontId="18" fillId="0" borderId="63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58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0" fontId="18" fillId="0" borderId="62" xfId="0" applyFont="1" applyBorder="1" applyAlignment="1">
      <alignment horizontal="center"/>
    </xf>
    <xf numFmtId="0" fontId="21" fillId="0" borderId="0" xfId="33" applyFont="1" applyAlignment="1">
      <alignment horizontal="center" vertical="center"/>
      <protection/>
    </xf>
    <xf numFmtId="0" fontId="1" fillId="0" borderId="52" xfId="33" applyFont="1" applyBorder="1" applyAlignment="1">
      <alignment horizontal="right" vertical="center"/>
      <protection/>
    </xf>
    <xf numFmtId="0" fontId="13" fillId="0" borderId="37" xfId="33" applyNumberFormat="1" applyFont="1" applyBorder="1" applyAlignment="1">
      <alignment horizontal="center" vertical="center" wrapText="1"/>
      <protection/>
    </xf>
    <xf numFmtId="0" fontId="13" fillId="0" borderId="15" xfId="33" applyNumberFormat="1" applyFont="1" applyBorder="1" applyAlignment="1">
      <alignment horizontal="center" vertical="center" wrapText="1"/>
      <protection/>
    </xf>
    <xf numFmtId="0" fontId="13" fillId="0" borderId="39" xfId="33" applyNumberFormat="1" applyFont="1" applyBorder="1" applyAlignment="1">
      <alignment horizontal="center" vertical="center" wrapText="1"/>
      <protection/>
    </xf>
    <xf numFmtId="182" fontId="26" fillId="0" borderId="76" xfId="0" applyNumberFormat="1" applyFont="1" applyFill="1" applyBorder="1" applyAlignment="1">
      <alignment horizontal="center" vertical="center" wrapText="1"/>
    </xf>
    <xf numFmtId="182" fontId="26" fillId="0" borderId="77" xfId="0" applyNumberFormat="1" applyFont="1" applyFill="1" applyBorder="1" applyAlignment="1">
      <alignment horizontal="center" vertical="center"/>
    </xf>
    <xf numFmtId="0" fontId="17" fillId="0" borderId="29" xfId="33" applyFont="1" applyBorder="1" applyAlignment="1">
      <alignment horizontal="center" vertical="center"/>
      <protection/>
    </xf>
    <xf numFmtId="182" fontId="22" fillId="0" borderId="78" xfId="0" applyNumberFormat="1" applyFont="1" applyFill="1" applyBorder="1" applyAlignment="1">
      <alignment horizontal="center" vertical="center" textRotation="255"/>
    </xf>
    <xf numFmtId="182" fontId="22" fillId="0" borderId="79" xfId="0" applyNumberFormat="1" applyFont="1" applyFill="1" applyBorder="1" applyAlignment="1">
      <alignment horizontal="center" vertical="center" textRotation="255"/>
    </xf>
    <xf numFmtId="182" fontId="23" fillId="0" borderId="80" xfId="0" applyNumberFormat="1" applyFont="1" applyFill="1" applyBorder="1" applyAlignment="1">
      <alignment horizontal="center" vertical="center"/>
    </xf>
    <xf numFmtId="182" fontId="23" fillId="0" borderId="36" xfId="0" applyNumberFormat="1" applyFont="1" applyFill="1" applyBorder="1" applyAlignment="1">
      <alignment horizontal="center" vertical="center"/>
    </xf>
    <xf numFmtId="182" fontId="23" fillId="0" borderId="40" xfId="0" applyNumberFormat="1" applyFont="1" applyFill="1" applyBorder="1" applyAlignment="1">
      <alignment horizontal="center" vertical="center"/>
    </xf>
    <xf numFmtId="182" fontId="23" fillId="0" borderId="25" xfId="0" applyNumberFormat="1" applyFont="1" applyFill="1" applyBorder="1" applyAlignment="1">
      <alignment horizontal="center" vertical="center"/>
    </xf>
    <xf numFmtId="182" fontId="23" fillId="0" borderId="61" xfId="0" applyNumberFormat="1" applyFont="1" applyFill="1" applyBorder="1" applyAlignment="1">
      <alignment horizontal="center" vertical="center"/>
    </xf>
    <xf numFmtId="182" fontId="23" fillId="0" borderId="18" xfId="0" applyNumberFormat="1" applyFont="1" applyFill="1" applyBorder="1" applyAlignment="1">
      <alignment horizontal="center" vertical="center"/>
    </xf>
    <xf numFmtId="182" fontId="24" fillId="0" borderId="80" xfId="0" applyNumberFormat="1" applyFont="1" applyFill="1" applyBorder="1" applyAlignment="1">
      <alignment horizontal="center" vertical="center"/>
    </xf>
    <xf numFmtId="182" fontId="24" fillId="0" borderId="36" xfId="0" applyNumberFormat="1" applyFont="1" applyFill="1" applyBorder="1" applyAlignment="1">
      <alignment horizontal="center" vertical="center"/>
    </xf>
    <xf numFmtId="182" fontId="24" fillId="0" borderId="40" xfId="0" applyNumberFormat="1" applyFont="1" applyFill="1" applyBorder="1" applyAlignment="1">
      <alignment horizontal="center" vertical="center"/>
    </xf>
    <xf numFmtId="182" fontId="24" fillId="0" borderId="25" xfId="0" applyNumberFormat="1" applyFont="1" applyFill="1" applyBorder="1" applyAlignment="1">
      <alignment horizontal="center" vertical="center"/>
    </xf>
    <xf numFmtId="182" fontId="24" fillId="0" borderId="61" xfId="0" applyNumberFormat="1" applyFont="1" applyFill="1" applyBorder="1" applyAlignment="1">
      <alignment horizontal="center" vertical="center"/>
    </xf>
    <xf numFmtId="182" fontId="24" fillId="0" borderId="18" xfId="0" applyNumberFormat="1" applyFont="1" applyFill="1" applyBorder="1" applyAlignment="1">
      <alignment horizontal="center" vertical="center"/>
    </xf>
    <xf numFmtId="187" fontId="23" fillId="0" borderId="21" xfId="0" applyNumberFormat="1" applyFont="1" applyFill="1" applyBorder="1" applyAlignment="1">
      <alignment horizontal="center" vertical="center"/>
    </xf>
    <xf numFmtId="187" fontId="23" fillId="0" borderId="19" xfId="0" applyNumberFormat="1" applyFont="1" applyFill="1" applyBorder="1" applyAlignment="1">
      <alignment horizontal="center" vertical="center"/>
    </xf>
    <xf numFmtId="0" fontId="24" fillId="0" borderId="21" xfId="0" applyNumberFormat="1" applyFont="1" applyFill="1" applyBorder="1" applyAlignment="1">
      <alignment horizontal="center" vertical="center"/>
    </xf>
    <xf numFmtId="0" fontId="24" fillId="0" borderId="19" xfId="0" applyNumberFormat="1" applyFont="1" applyFill="1" applyBorder="1" applyAlignment="1">
      <alignment horizontal="center" vertical="center"/>
    </xf>
    <xf numFmtId="182" fontId="23" fillId="0" borderId="69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82" fontId="24" fillId="0" borderId="59" xfId="0" applyNumberFormat="1" applyFont="1" applyFill="1" applyBorder="1" applyAlignment="1">
      <alignment horizontal="center" vertical="center"/>
    </xf>
    <xf numFmtId="182" fontId="24" fillId="0" borderId="62" xfId="0" applyNumberFormat="1" applyFont="1" applyFill="1" applyBorder="1" applyAlignment="1">
      <alignment horizontal="center" vertical="center"/>
    </xf>
    <xf numFmtId="182" fontId="24" fillId="0" borderId="41" xfId="0" applyNumberFormat="1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82" fontId="24" fillId="0" borderId="69" xfId="0" applyNumberFormat="1" applyFont="1" applyFill="1" applyBorder="1" applyAlignment="1">
      <alignment horizontal="center" vertical="center"/>
    </xf>
    <xf numFmtId="182" fontId="24" fillId="0" borderId="0" xfId="0" applyNumberFormat="1" applyFont="1" applyFill="1" applyBorder="1" applyAlignment="1">
      <alignment horizontal="center" vertical="center"/>
    </xf>
    <xf numFmtId="182" fontId="24" fillId="0" borderId="24" xfId="0" applyNumberFormat="1" applyFont="1" applyFill="1" applyBorder="1" applyAlignment="1">
      <alignment horizontal="center" vertical="center"/>
    </xf>
    <xf numFmtId="0" fontId="1" fillId="0" borderId="75" xfId="33" applyNumberFormat="1" applyFont="1" applyBorder="1" applyAlignment="1">
      <alignment horizontal="center" vertical="center" shrinkToFit="1"/>
      <protection/>
    </xf>
    <xf numFmtId="0" fontId="1" fillId="0" borderId="35" xfId="33" applyNumberFormat="1" applyFont="1" applyBorder="1" applyAlignment="1">
      <alignment horizontal="center" vertical="center" shrinkToFit="1"/>
      <protection/>
    </xf>
    <xf numFmtId="0" fontId="1" fillId="0" borderId="49" xfId="33" applyNumberFormat="1" applyFont="1" applyBorder="1" applyAlignment="1">
      <alignment horizontal="center" vertical="center" shrinkToFit="1"/>
      <protection/>
    </xf>
    <xf numFmtId="0" fontId="13" fillId="0" borderId="10" xfId="33" applyNumberFormat="1" applyFont="1" applyBorder="1" applyAlignment="1">
      <alignment horizontal="center" vertical="center" textRotation="255" wrapText="1"/>
      <protection/>
    </xf>
    <xf numFmtId="0" fontId="13" fillId="0" borderId="38" xfId="33" applyNumberFormat="1" applyFont="1" applyBorder="1" applyAlignment="1">
      <alignment horizontal="center" vertical="center" textRotation="255" wrapText="1"/>
      <protection/>
    </xf>
    <xf numFmtId="0" fontId="13" fillId="0" borderId="68" xfId="33" applyNumberFormat="1" applyFont="1" applyBorder="1" applyAlignment="1">
      <alignment horizontal="center" vertical="center" textRotation="255" wrapText="1"/>
      <protection/>
    </xf>
    <xf numFmtId="188" fontId="18" fillId="0" borderId="63" xfId="40" applyNumberFormat="1" applyFont="1" applyFill="1" applyBorder="1" applyAlignment="1">
      <alignment horizontal="center"/>
    </xf>
    <xf numFmtId="188" fontId="18" fillId="0" borderId="42" xfId="40" applyNumberFormat="1" applyFont="1" applyFill="1" applyBorder="1" applyAlignment="1">
      <alignment horizontal="center"/>
    </xf>
    <xf numFmtId="188" fontId="18" fillId="0" borderId="64" xfId="40" applyNumberFormat="1" applyFont="1" applyFill="1" applyBorder="1" applyAlignment="1">
      <alignment horizontal="center"/>
    </xf>
    <xf numFmtId="188" fontId="18" fillId="0" borderId="65" xfId="40" applyNumberFormat="1" applyFont="1" applyFill="1" applyBorder="1" applyAlignment="1">
      <alignment horizontal="center"/>
    </xf>
    <xf numFmtId="188" fontId="18" fillId="0" borderId="51" xfId="40" applyNumberFormat="1" applyFont="1" applyFill="1" applyBorder="1" applyAlignment="1">
      <alignment horizontal="center"/>
    </xf>
    <xf numFmtId="0" fontId="18" fillId="0" borderId="61" xfId="0" applyFont="1" applyFill="1" applyBorder="1" applyAlignment="1">
      <alignment horizontal="center"/>
    </xf>
    <xf numFmtId="0" fontId="18" fillId="0" borderId="60" xfId="0" applyFont="1" applyFill="1" applyBorder="1" applyAlignment="1">
      <alignment horizontal="center"/>
    </xf>
    <xf numFmtId="0" fontId="18" fillId="0" borderId="47" xfId="0" applyFont="1" applyFill="1" applyBorder="1" applyAlignment="1">
      <alignment horizontal="center"/>
    </xf>
    <xf numFmtId="188" fontId="18" fillId="0" borderId="81" xfId="40" applyNumberFormat="1" applyFont="1" applyFill="1" applyBorder="1" applyAlignment="1">
      <alignment horizontal="center"/>
    </xf>
    <xf numFmtId="0" fontId="18" fillId="0" borderId="56" xfId="0" applyFont="1" applyFill="1" applyBorder="1" applyAlignment="1">
      <alignment horizontal="center"/>
    </xf>
    <xf numFmtId="0" fontId="18" fillId="0" borderId="59" xfId="0" applyFont="1" applyFill="1" applyBorder="1" applyAlignment="1">
      <alignment horizontal="center"/>
    </xf>
    <xf numFmtId="0" fontId="18" fillId="0" borderId="62" xfId="0" applyFont="1" applyFill="1" applyBorder="1" applyAlignment="1">
      <alignment horizontal="center"/>
    </xf>
    <xf numFmtId="0" fontId="18" fillId="0" borderId="54" xfId="0" applyFont="1" applyFill="1" applyBorder="1" applyAlignment="1">
      <alignment horizontal="center"/>
    </xf>
    <xf numFmtId="0" fontId="18" fillId="0" borderId="46" xfId="0" applyFont="1" applyFill="1" applyBorder="1" applyAlignment="1">
      <alignment horizontal="center"/>
    </xf>
    <xf numFmtId="0" fontId="1" fillId="0" borderId="63" xfId="33" applyFont="1" applyBorder="1" applyAlignment="1">
      <alignment horizontal="center" vertical="center"/>
      <protection/>
    </xf>
    <xf numFmtId="0" fontId="13" fillId="0" borderId="55" xfId="33" applyNumberFormat="1" applyFont="1" applyBorder="1" applyAlignment="1">
      <alignment horizontal="center" vertical="center" textRotation="255" wrapText="1"/>
      <protection/>
    </xf>
    <xf numFmtId="0" fontId="18" fillId="0" borderId="52" xfId="0" applyFont="1" applyFill="1" applyBorder="1" applyAlignment="1">
      <alignment horizontal="center"/>
    </xf>
    <xf numFmtId="0" fontId="1" fillId="0" borderId="60" xfId="33" applyFont="1" applyBorder="1" applyAlignment="1">
      <alignment horizontal="center" vertical="center" shrinkToFit="1"/>
      <protection/>
    </xf>
    <xf numFmtId="0" fontId="1" fillId="0" borderId="47" xfId="33" applyFont="1" applyBorder="1" applyAlignment="1">
      <alignment horizontal="center" vertical="center" shrinkToFit="1"/>
      <protection/>
    </xf>
    <xf numFmtId="49" fontId="18" fillId="0" borderId="15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/>
    </xf>
    <xf numFmtId="0" fontId="13" fillId="0" borderId="67" xfId="33" applyNumberFormat="1" applyFont="1" applyBorder="1" applyAlignment="1">
      <alignment horizontal="center" vertical="center" textRotation="255" wrapTex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菜單調查表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0"/>
  <sheetViews>
    <sheetView tabSelected="1" zoomScalePageLayoutView="0" workbookViewId="0" topLeftCell="A1">
      <selection activeCell="F46" sqref="F46"/>
    </sheetView>
  </sheetViews>
  <sheetFormatPr defaultColWidth="9.00390625" defaultRowHeight="16.5"/>
  <cols>
    <col min="1" max="1" width="0.74609375" style="19" customWidth="1"/>
    <col min="2" max="2" width="4.875" style="19" customWidth="1"/>
    <col min="3" max="3" width="4.625" style="19" hidden="1" customWidth="1"/>
    <col min="4" max="4" width="5.125" style="19" customWidth="1"/>
    <col min="5" max="8" width="20.50390625" style="19" customWidth="1"/>
    <col min="9" max="9" width="5.25390625" style="19" customWidth="1"/>
    <col min="10" max="10" width="10.625" style="19" customWidth="1"/>
    <col min="11" max="16384" width="9.00390625" style="19" customWidth="1"/>
  </cols>
  <sheetData>
    <row r="1" spans="2:10" s="1" customFormat="1" ht="32.25">
      <c r="B1" s="235" t="s">
        <v>209</v>
      </c>
      <c r="C1" s="235"/>
      <c r="D1" s="235"/>
      <c r="E1" s="235"/>
      <c r="F1" s="235"/>
      <c r="G1" s="235"/>
      <c r="H1" s="235"/>
      <c r="I1" s="235"/>
      <c r="J1" s="235"/>
    </row>
    <row r="2" spans="2:10" s="1" customFormat="1" ht="18.75" customHeight="1" thickBot="1">
      <c r="B2" s="30"/>
      <c r="C2" s="31"/>
      <c r="D2" s="22"/>
      <c r="E2" s="22"/>
      <c r="F2" s="22"/>
      <c r="G2" s="22"/>
      <c r="J2" s="23"/>
    </row>
    <row r="3" spans="2:10" s="2" customFormat="1" ht="43.5">
      <c r="B3" s="3" t="s">
        <v>0</v>
      </c>
      <c r="C3" s="27" t="s">
        <v>1</v>
      </c>
      <c r="D3" s="4" t="s">
        <v>2</v>
      </c>
      <c r="E3" s="5" t="s">
        <v>3</v>
      </c>
      <c r="F3" s="5" t="s">
        <v>4</v>
      </c>
      <c r="G3" s="5" t="s">
        <v>4</v>
      </c>
      <c r="H3" s="28" t="s">
        <v>5</v>
      </c>
      <c r="I3" s="4" t="s">
        <v>8</v>
      </c>
      <c r="J3" s="6"/>
    </row>
    <row r="4" spans="2:10" s="7" customFormat="1" ht="19.5" customHeight="1">
      <c r="B4" s="10">
        <v>4</v>
      </c>
      <c r="C4" s="236"/>
      <c r="D4" s="239"/>
      <c r="E4" s="8" t="s">
        <v>123</v>
      </c>
      <c r="F4" s="8" t="s">
        <v>131</v>
      </c>
      <c r="G4" s="8" t="s">
        <v>138</v>
      </c>
      <c r="H4" s="8" t="s">
        <v>141</v>
      </c>
      <c r="I4" s="239"/>
      <c r="J4" s="9"/>
    </row>
    <row r="5" spans="2:10" s="7" customFormat="1" ht="19.5" customHeight="1">
      <c r="B5" s="10" t="s">
        <v>9</v>
      </c>
      <c r="C5" s="237"/>
      <c r="D5" s="239"/>
      <c r="E5" s="29" t="s">
        <v>124</v>
      </c>
      <c r="F5" s="29" t="s">
        <v>132</v>
      </c>
      <c r="G5" s="29" t="s">
        <v>139</v>
      </c>
      <c r="H5" s="29" t="s">
        <v>142</v>
      </c>
      <c r="I5" s="239"/>
      <c r="J5" s="11"/>
    </row>
    <row r="6" spans="2:10" s="7" customFormat="1" ht="19.5" customHeight="1">
      <c r="B6" s="10">
        <v>28</v>
      </c>
      <c r="C6" s="237"/>
      <c r="D6" s="239"/>
      <c r="E6" s="29" t="s">
        <v>125</v>
      </c>
      <c r="F6" s="29" t="s">
        <v>133</v>
      </c>
      <c r="G6" s="29" t="s">
        <v>140</v>
      </c>
      <c r="H6" s="29" t="s">
        <v>143</v>
      </c>
      <c r="I6" s="239"/>
      <c r="J6" s="9"/>
    </row>
    <row r="7" spans="2:10" s="7" customFormat="1" ht="19.5" customHeight="1">
      <c r="B7" s="10" t="s">
        <v>7</v>
      </c>
      <c r="C7" s="237"/>
      <c r="D7" s="239"/>
      <c r="E7" s="29" t="s">
        <v>126</v>
      </c>
      <c r="F7" s="29" t="s">
        <v>134</v>
      </c>
      <c r="G7" s="29"/>
      <c r="H7" s="32" t="s">
        <v>210</v>
      </c>
      <c r="I7" s="239"/>
      <c r="J7" s="12"/>
    </row>
    <row r="8" spans="2:10" s="7" customFormat="1" ht="19.5" customHeight="1">
      <c r="B8" s="242" t="s">
        <v>129</v>
      </c>
      <c r="C8" s="237"/>
      <c r="D8" s="239"/>
      <c r="E8" s="29" t="s">
        <v>127</v>
      </c>
      <c r="F8" s="29" t="s">
        <v>135</v>
      </c>
      <c r="G8" s="29"/>
      <c r="H8" s="29" t="s">
        <v>144</v>
      </c>
      <c r="I8" s="239"/>
      <c r="J8" s="9"/>
    </row>
    <row r="9" spans="2:10" s="7" customFormat="1" ht="19.5" customHeight="1">
      <c r="B9" s="242"/>
      <c r="C9" s="238"/>
      <c r="D9" s="239"/>
      <c r="E9" s="29" t="s">
        <v>128</v>
      </c>
      <c r="F9" s="29" t="s">
        <v>136</v>
      </c>
      <c r="G9" s="29"/>
      <c r="H9" s="29" t="s">
        <v>137</v>
      </c>
      <c r="I9" s="239"/>
      <c r="J9" s="12"/>
    </row>
    <row r="10" spans="2:10" s="7" customFormat="1" ht="19.5">
      <c r="B10" s="243"/>
      <c r="C10" s="14"/>
      <c r="D10" s="239"/>
      <c r="E10" s="29"/>
      <c r="F10" s="29" t="s">
        <v>137</v>
      </c>
      <c r="G10" s="29"/>
      <c r="H10" s="29"/>
      <c r="I10" s="239"/>
      <c r="J10" s="9"/>
    </row>
    <row r="11" spans="2:10" s="7" customFormat="1" ht="19.5">
      <c r="B11" s="13" t="s">
        <v>130</v>
      </c>
      <c r="C11" s="24"/>
      <c r="D11" s="239"/>
      <c r="E11" s="29"/>
      <c r="F11" s="29"/>
      <c r="G11" s="29"/>
      <c r="H11" s="29"/>
      <c r="I11" s="239"/>
      <c r="J11" s="12"/>
    </row>
    <row r="12" spans="2:10" s="7" customFormat="1" ht="19.5">
      <c r="B12" s="25">
        <v>223</v>
      </c>
      <c r="C12" s="15"/>
      <c r="D12" s="240"/>
      <c r="E12" s="29"/>
      <c r="F12" s="29"/>
      <c r="G12" s="29"/>
      <c r="H12" s="29"/>
      <c r="I12" s="240"/>
      <c r="J12" s="16"/>
    </row>
    <row r="13" spans="2:10" s="7" customFormat="1" ht="19.5">
      <c r="B13" s="10">
        <v>4</v>
      </c>
      <c r="C13" s="236"/>
      <c r="D13" s="241"/>
      <c r="E13" s="17" t="s">
        <v>145</v>
      </c>
      <c r="F13" s="17" t="s">
        <v>153</v>
      </c>
      <c r="G13" s="17" t="s">
        <v>158</v>
      </c>
      <c r="H13" s="17" t="s">
        <v>160</v>
      </c>
      <c r="I13" s="241" t="s">
        <v>79</v>
      </c>
      <c r="J13" s="18"/>
    </row>
    <row r="14" spans="2:10" s="7" customFormat="1" ht="19.5">
      <c r="B14" s="10" t="s">
        <v>6</v>
      </c>
      <c r="C14" s="237"/>
      <c r="D14" s="239"/>
      <c r="E14" s="29" t="s">
        <v>146</v>
      </c>
      <c r="F14" s="29" t="s">
        <v>154</v>
      </c>
      <c r="G14" s="29" t="s">
        <v>159</v>
      </c>
      <c r="H14" s="29" t="s">
        <v>161</v>
      </c>
      <c r="I14" s="239"/>
      <c r="J14" s="12"/>
    </row>
    <row r="15" spans="2:10" s="7" customFormat="1" ht="19.5">
      <c r="B15" s="10">
        <v>29</v>
      </c>
      <c r="C15" s="237"/>
      <c r="D15" s="239"/>
      <c r="E15" s="29" t="s">
        <v>147</v>
      </c>
      <c r="F15" s="29" t="s">
        <v>155</v>
      </c>
      <c r="G15" s="29" t="s">
        <v>140</v>
      </c>
      <c r="H15" s="29" t="s">
        <v>162</v>
      </c>
      <c r="I15" s="239"/>
      <c r="J15" s="9"/>
    </row>
    <row r="16" spans="2:10" s="7" customFormat="1" ht="19.5">
      <c r="B16" s="10" t="s">
        <v>7</v>
      </c>
      <c r="C16" s="237"/>
      <c r="D16" s="239"/>
      <c r="E16" s="29" t="s">
        <v>148</v>
      </c>
      <c r="F16" s="29" t="s">
        <v>156</v>
      </c>
      <c r="G16" s="29"/>
      <c r="H16" s="29" t="s">
        <v>163</v>
      </c>
      <c r="I16" s="239"/>
      <c r="J16" s="12"/>
    </row>
    <row r="17" spans="2:10" s="7" customFormat="1" ht="19.5">
      <c r="B17" s="242" t="s">
        <v>152</v>
      </c>
      <c r="C17" s="237"/>
      <c r="D17" s="239"/>
      <c r="E17" s="29" t="s">
        <v>149</v>
      </c>
      <c r="F17" s="29" t="s">
        <v>157</v>
      </c>
      <c r="G17" s="29"/>
      <c r="H17" s="29"/>
      <c r="I17" s="239"/>
      <c r="J17" s="9"/>
    </row>
    <row r="18" spans="2:10" s="7" customFormat="1" ht="19.5">
      <c r="B18" s="242"/>
      <c r="C18" s="238"/>
      <c r="D18" s="239"/>
      <c r="E18" s="29" t="s">
        <v>150</v>
      </c>
      <c r="F18" s="29"/>
      <c r="G18" s="29"/>
      <c r="H18" s="29"/>
      <c r="I18" s="239"/>
      <c r="J18" s="12"/>
    </row>
    <row r="19" spans="2:10" s="7" customFormat="1" ht="19.5">
      <c r="B19" s="243"/>
      <c r="C19" s="14"/>
      <c r="D19" s="239"/>
      <c r="E19" s="29" t="s">
        <v>151</v>
      </c>
      <c r="F19" s="29"/>
      <c r="G19" s="29"/>
      <c r="H19" s="29"/>
      <c r="I19" s="239"/>
      <c r="J19" s="9"/>
    </row>
    <row r="20" spans="2:10" s="7" customFormat="1" ht="19.5">
      <c r="B20" s="13" t="s">
        <v>130</v>
      </c>
      <c r="C20" s="24"/>
      <c r="D20" s="239"/>
      <c r="E20" s="29"/>
      <c r="F20" s="29"/>
      <c r="G20" s="29"/>
      <c r="H20" s="29"/>
      <c r="I20" s="239"/>
      <c r="J20" s="12"/>
    </row>
    <row r="21" spans="2:10" s="7" customFormat="1" ht="19.5">
      <c r="B21" s="25">
        <v>223</v>
      </c>
      <c r="C21" s="15"/>
      <c r="D21" s="240"/>
      <c r="E21" s="29"/>
      <c r="F21" s="29"/>
      <c r="G21" s="29"/>
      <c r="H21" s="29"/>
      <c r="I21" s="240"/>
      <c r="J21" s="16"/>
    </row>
    <row r="22" spans="2:10" s="7" customFormat="1" ht="19.5">
      <c r="B22" s="10">
        <v>4</v>
      </c>
      <c r="C22" s="236"/>
      <c r="D22" s="241"/>
      <c r="E22" s="245" t="s">
        <v>164</v>
      </c>
      <c r="F22" s="245"/>
      <c r="G22" s="17" t="s">
        <v>173</v>
      </c>
      <c r="H22" s="17"/>
      <c r="I22" s="241"/>
      <c r="J22" s="18"/>
    </row>
    <row r="23" spans="2:10" s="7" customFormat="1" ht="19.5">
      <c r="B23" s="10" t="s">
        <v>6</v>
      </c>
      <c r="C23" s="237"/>
      <c r="D23" s="239"/>
      <c r="E23" s="29" t="s">
        <v>165</v>
      </c>
      <c r="F23" s="29" t="s">
        <v>170</v>
      </c>
      <c r="G23" s="29" t="s">
        <v>174</v>
      </c>
      <c r="H23" s="29"/>
      <c r="I23" s="239"/>
      <c r="J23" s="12"/>
    </row>
    <row r="24" spans="2:10" s="7" customFormat="1" ht="19.5">
      <c r="B24" s="10">
        <v>30</v>
      </c>
      <c r="C24" s="237"/>
      <c r="D24" s="239"/>
      <c r="E24" s="29" t="s">
        <v>166</v>
      </c>
      <c r="F24" s="29" t="s">
        <v>171</v>
      </c>
      <c r="G24" s="29"/>
      <c r="H24" s="29"/>
      <c r="I24" s="239"/>
      <c r="J24" s="9"/>
    </row>
    <row r="25" spans="2:10" s="7" customFormat="1" ht="19.5">
      <c r="B25" s="10" t="s">
        <v>7</v>
      </c>
      <c r="C25" s="237"/>
      <c r="D25" s="239"/>
      <c r="E25" s="29" t="s">
        <v>167</v>
      </c>
      <c r="F25" s="29"/>
      <c r="G25" s="29"/>
      <c r="H25" s="29"/>
      <c r="I25" s="239"/>
      <c r="J25" s="12"/>
    </row>
    <row r="26" spans="2:10" s="7" customFormat="1" ht="19.5">
      <c r="B26" s="242" t="s">
        <v>172</v>
      </c>
      <c r="C26" s="237"/>
      <c r="D26" s="239"/>
      <c r="E26" s="29" t="s">
        <v>168</v>
      </c>
      <c r="F26" s="29"/>
      <c r="G26" s="29"/>
      <c r="H26" s="29"/>
      <c r="I26" s="239"/>
      <c r="J26" s="9"/>
    </row>
    <row r="27" spans="2:10" s="7" customFormat="1" ht="19.5">
      <c r="B27" s="242"/>
      <c r="C27" s="238"/>
      <c r="D27" s="239"/>
      <c r="E27" s="29" t="s">
        <v>169</v>
      </c>
      <c r="F27" s="29"/>
      <c r="G27" s="29"/>
      <c r="H27" s="29"/>
      <c r="I27" s="239"/>
      <c r="J27" s="12"/>
    </row>
    <row r="28" spans="2:10" s="7" customFormat="1" ht="19.5">
      <c r="B28" s="243"/>
      <c r="C28" s="14"/>
      <c r="D28" s="239"/>
      <c r="F28" s="29"/>
      <c r="G28" s="29"/>
      <c r="H28" s="29"/>
      <c r="I28" s="239"/>
      <c r="J28" s="9"/>
    </row>
    <row r="29" spans="2:10" s="7" customFormat="1" ht="19.5">
      <c r="B29" s="13" t="s">
        <v>130</v>
      </c>
      <c r="C29" s="24"/>
      <c r="D29" s="239"/>
      <c r="F29" s="29"/>
      <c r="G29" s="29"/>
      <c r="H29" s="29"/>
      <c r="I29" s="239"/>
      <c r="J29" s="12"/>
    </row>
    <row r="30" spans="2:10" s="7" customFormat="1" ht="19.5">
      <c r="B30" s="25">
        <v>223</v>
      </c>
      <c r="C30" s="15"/>
      <c r="D30" s="240"/>
      <c r="E30" s="29"/>
      <c r="F30" s="29"/>
      <c r="G30" s="29"/>
      <c r="H30" s="29"/>
      <c r="I30" s="240"/>
      <c r="J30" s="16"/>
    </row>
    <row r="31" spans="2:10" s="7" customFormat="1" ht="19.5">
      <c r="B31" s="10">
        <v>5</v>
      </c>
      <c r="C31" s="236"/>
      <c r="D31" s="241"/>
      <c r="E31" s="17" t="s">
        <v>175</v>
      </c>
      <c r="F31" s="17" t="s">
        <v>177</v>
      </c>
      <c r="G31" s="17" t="s">
        <v>183</v>
      </c>
      <c r="H31" s="17" t="s">
        <v>185</v>
      </c>
      <c r="I31" s="241" t="s">
        <v>79</v>
      </c>
      <c r="J31" s="18"/>
    </row>
    <row r="32" spans="2:10" ht="16.5">
      <c r="B32" s="10" t="s">
        <v>6</v>
      </c>
      <c r="C32" s="237"/>
      <c r="D32" s="239"/>
      <c r="E32" s="29" t="s">
        <v>176</v>
      </c>
      <c r="F32" s="29" t="s">
        <v>178</v>
      </c>
      <c r="G32" s="29" t="s">
        <v>184</v>
      </c>
      <c r="H32" s="29" t="s">
        <v>186</v>
      </c>
      <c r="I32" s="239"/>
      <c r="J32" s="12"/>
    </row>
    <row r="33" spans="2:10" ht="16.5">
      <c r="B33" s="10">
        <v>1</v>
      </c>
      <c r="C33" s="237"/>
      <c r="D33" s="239"/>
      <c r="E33" s="29"/>
      <c r="F33" s="29" t="s">
        <v>179</v>
      </c>
      <c r="G33" s="29" t="s">
        <v>140</v>
      </c>
      <c r="H33" s="29" t="s">
        <v>187</v>
      </c>
      <c r="I33" s="239"/>
      <c r="J33" s="9"/>
    </row>
    <row r="34" spans="2:10" ht="16.5">
      <c r="B34" s="10" t="s">
        <v>7</v>
      </c>
      <c r="C34" s="237"/>
      <c r="D34" s="239"/>
      <c r="E34" s="29"/>
      <c r="F34" s="29" t="s">
        <v>180</v>
      </c>
      <c r="G34" s="29"/>
      <c r="H34" s="29" t="s">
        <v>188</v>
      </c>
      <c r="I34" s="239"/>
      <c r="J34" s="12"/>
    </row>
    <row r="35" spans="2:10" ht="16.5">
      <c r="B35" s="242" t="s">
        <v>182</v>
      </c>
      <c r="C35" s="237"/>
      <c r="D35" s="239"/>
      <c r="E35" s="29"/>
      <c r="F35" s="29" t="s">
        <v>181</v>
      </c>
      <c r="G35" s="29"/>
      <c r="H35" s="29" t="s">
        <v>189</v>
      </c>
      <c r="I35" s="239"/>
      <c r="J35" s="9"/>
    </row>
    <row r="36" spans="2:10" ht="16.5">
      <c r="B36" s="242"/>
      <c r="C36" s="238"/>
      <c r="D36" s="239"/>
      <c r="E36" s="29"/>
      <c r="F36" s="29"/>
      <c r="G36" s="29"/>
      <c r="H36" s="29" t="s">
        <v>190</v>
      </c>
      <c r="I36" s="239"/>
      <c r="J36" s="12"/>
    </row>
    <row r="37" spans="2:10" ht="16.5">
      <c r="B37" s="243"/>
      <c r="C37" s="14"/>
      <c r="D37" s="239"/>
      <c r="E37" s="29"/>
      <c r="F37" s="29"/>
      <c r="G37" s="29"/>
      <c r="H37" s="29"/>
      <c r="I37" s="239"/>
      <c r="J37" s="9"/>
    </row>
    <row r="38" spans="2:10" ht="16.5">
      <c r="B38" s="13" t="s">
        <v>130</v>
      </c>
      <c r="C38" s="24"/>
      <c r="D38" s="239"/>
      <c r="E38" s="29"/>
      <c r="F38" s="29"/>
      <c r="G38" s="29"/>
      <c r="H38" s="29"/>
      <c r="I38" s="239"/>
      <c r="J38" s="12"/>
    </row>
    <row r="39" spans="2:10" ht="16.5">
      <c r="B39" s="25">
        <v>223</v>
      </c>
      <c r="C39" s="15"/>
      <c r="D39" s="240"/>
      <c r="E39" s="29"/>
      <c r="F39" s="29"/>
      <c r="G39" s="29"/>
      <c r="H39" s="29"/>
      <c r="I39" s="240"/>
      <c r="J39" s="16"/>
    </row>
    <row r="40" spans="2:10" ht="19.5">
      <c r="B40" s="10">
        <v>5</v>
      </c>
      <c r="C40" s="236"/>
      <c r="D40" s="241"/>
      <c r="E40" s="17" t="s">
        <v>191</v>
      </c>
      <c r="F40" s="17" t="s">
        <v>200</v>
      </c>
      <c r="G40" s="17" t="s">
        <v>204</v>
      </c>
      <c r="H40" s="17" t="s">
        <v>206</v>
      </c>
      <c r="I40" s="241"/>
      <c r="J40" s="18"/>
    </row>
    <row r="41" spans="2:10" ht="16.5">
      <c r="B41" s="10" t="s">
        <v>6</v>
      </c>
      <c r="C41" s="237"/>
      <c r="D41" s="239"/>
      <c r="E41" s="29" t="s">
        <v>192</v>
      </c>
      <c r="F41" s="29" t="s">
        <v>201</v>
      </c>
      <c r="G41" s="29" t="s">
        <v>205</v>
      </c>
      <c r="H41" s="29" t="s">
        <v>207</v>
      </c>
      <c r="I41" s="239"/>
      <c r="J41" s="12"/>
    </row>
    <row r="42" spans="2:10" ht="16.5">
      <c r="B42" s="10">
        <v>2</v>
      </c>
      <c r="C42" s="237"/>
      <c r="D42" s="239"/>
      <c r="E42" s="29" t="s">
        <v>193</v>
      </c>
      <c r="F42" s="29" t="s">
        <v>202</v>
      </c>
      <c r="G42" s="29" t="s">
        <v>156</v>
      </c>
      <c r="H42" s="29" t="s">
        <v>208</v>
      </c>
      <c r="I42" s="239"/>
      <c r="J42" s="9"/>
    </row>
    <row r="43" spans="2:10" ht="16.5">
      <c r="B43" s="10" t="s">
        <v>7</v>
      </c>
      <c r="C43" s="237"/>
      <c r="D43" s="239"/>
      <c r="E43" s="29" t="s">
        <v>194</v>
      </c>
      <c r="F43" s="29" t="s">
        <v>203</v>
      </c>
      <c r="G43" s="29" t="s">
        <v>140</v>
      </c>
      <c r="H43" s="29" t="s">
        <v>137</v>
      </c>
      <c r="I43" s="239"/>
      <c r="J43" s="12"/>
    </row>
    <row r="44" spans="2:10" ht="16.5">
      <c r="B44" s="242" t="s">
        <v>199</v>
      </c>
      <c r="C44" s="237"/>
      <c r="D44" s="239"/>
      <c r="E44" s="29" t="s">
        <v>195</v>
      </c>
      <c r="F44" s="29"/>
      <c r="G44" s="29"/>
      <c r="H44" s="29"/>
      <c r="I44" s="239"/>
      <c r="J44" s="9"/>
    </row>
    <row r="45" spans="2:10" ht="16.5">
      <c r="B45" s="242"/>
      <c r="C45" s="238"/>
      <c r="D45" s="239"/>
      <c r="E45" s="29" t="s">
        <v>196</v>
      </c>
      <c r="F45" s="29"/>
      <c r="G45" s="29"/>
      <c r="H45" s="29"/>
      <c r="I45" s="239"/>
      <c r="J45" s="12"/>
    </row>
    <row r="46" spans="2:10" ht="16.5">
      <c r="B46" s="243"/>
      <c r="C46" s="14"/>
      <c r="D46" s="239"/>
      <c r="E46" s="29" t="s">
        <v>197</v>
      </c>
      <c r="F46" s="29"/>
      <c r="G46" s="29"/>
      <c r="H46" s="29"/>
      <c r="I46" s="239"/>
      <c r="J46" s="9"/>
    </row>
    <row r="47" spans="2:10" ht="16.5">
      <c r="B47" s="13" t="s">
        <v>130</v>
      </c>
      <c r="C47" s="24"/>
      <c r="D47" s="239"/>
      <c r="E47" s="29" t="s">
        <v>198</v>
      </c>
      <c r="F47" s="29"/>
      <c r="G47" s="29"/>
      <c r="H47" s="29"/>
      <c r="I47" s="239"/>
      <c r="J47" s="12"/>
    </row>
    <row r="48" spans="2:10" ht="17.25" thickBot="1">
      <c r="B48" s="26">
        <v>223</v>
      </c>
      <c r="C48" s="20"/>
      <c r="D48" s="244"/>
      <c r="E48" s="233" t="s">
        <v>211</v>
      </c>
      <c r="F48" s="29"/>
      <c r="G48" s="29"/>
      <c r="H48" s="29"/>
      <c r="I48" s="244"/>
      <c r="J48" s="21"/>
    </row>
    <row r="49" spans="3:10" ht="21.75" customHeight="1">
      <c r="C49" s="1"/>
      <c r="F49" s="234" t="s">
        <v>122</v>
      </c>
      <c r="G49" s="234"/>
      <c r="H49" s="234"/>
      <c r="I49" s="234"/>
      <c r="J49" s="234"/>
    </row>
    <row r="50" spans="2:8" ht="16.5">
      <c r="B50" s="1" t="s">
        <v>10</v>
      </c>
      <c r="D50" s="1"/>
      <c r="E50" s="1"/>
      <c r="F50" s="1" t="s">
        <v>11</v>
      </c>
      <c r="H50" s="19" t="s">
        <v>12</v>
      </c>
    </row>
  </sheetData>
  <sheetProtection/>
  <mergeCells count="23">
    <mergeCell ref="B8:B10"/>
    <mergeCell ref="B17:B19"/>
    <mergeCell ref="B35:B37"/>
    <mergeCell ref="B44:B46"/>
    <mergeCell ref="I13:I21"/>
    <mergeCell ref="B26:B28"/>
    <mergeCell ref="C31:C36"/>
    <mergeCell ref="C40:C45"/>
    <mergeCell ref="D40:D48"/>
    <mergeCell ref="I40:I48"/>
    <mergeCell ref="D31:D39"/>
    <mergeCell ref="I31:I39"/>
    <mergeCell ref="E22:F22"/>
    <mergeCell ref="F49:J49"/>
    <mergeCell ref="B1:J1"/>
    <mergeCell ref="C4:C9"/>
    <mergeCell ref="C13:C18"/>
    <mergeCell ref="C22:C27"/>
    <mergeCell ref="D4:D12"/>
    <mergeCell ref="I4:I12"/>
    <mergeCell ref="D13:D21"/>
    <mergeCell ref="D22:D30"/>
    <mergeCell ref="I22:I30"/>
  </mergeCells>
  <printOptions horizontalCentered="1"/>
  <pageMargins left="0.1968503937007874" right="0.1968503937007874" top="0.11811023622047245" bottom="0.11811023622047245" header="0.4724409448818898" footer="0.4724409448818898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38"/>
  <sheetViews>
    <sheetView zoomScalePageLayoutView="0" workbookViewId="0" topLeftCell="B1">
      <selection activeCell="F9" sqref="F9"/>
    </sheetView>
  </sheetViews>
  <sheetFormatPr defaultColWidth="9.00390625" defaultRowHeight="16.5"/>
  <cols>
    <col min="1" max="1" width="1.00390625" style="0" hidden="1" customWidth="1"/>
    <col min="2" max="3" width="5.50390625" style="0" bestFit="1" customWidth="1"/>
    <col min="4" max="4" width="19.25390625" style="0" customWidth="1"/>
    <col min="5" max="13" width="5.50390625" style="0" bestFit="1" customWidth="1"/>
    <col min="14" max="14" width="16.125" style="0" customWidth="1"/>
  </cols>
  <sheetData>
    <row r="1" ht="3" customHeight="1"/>
    <row r="2" spans="2:14" ht="21">
      <c r="B2" s="247" t="str">
        <f>SUBSTITUTE('三菜'!B1,"食譜設計","意見調查表")</f>
        <v>嘉義縣灣內國小 102學年度第2學期第12週午餐意見調查表</v>
      </c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</row>
    <row r="3" spans="2:14" ht="16.5">
      <c r="B3" s="248" t="s">
        <v>23</v>
      </c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</row>
    <row r="4" spans="2:14" ht="16.5">
      <c r="B4" s="249" t="s">
        <v>0</v>
      </c>
      <c r="C4" s="249" t="s">
        <v>1</v>
      </c>
      <c r="D4" s="249" t="s">
        <v>15</v>
      </c>
      <c r="E4" s="246" t="s">
        <v>24</v>
      </c>
      <c r="F4" s="246"/>
      <c r="G4" s="246"/>
      <c r="H4" s="246" t="s">
        <v>16</v>
      </c>
      <c r="I4" s="246"/>
      <c r="J4" s="246"/>
      <c r="K4" s="246" t="s">
        <v>25</v>
      </c>
      <c r="L4" s="246"/>
      <c r="M4" s="246"/>
      <c r="N4" s="250" t="s">
        <v>26</v>
      </c>
    </row>
    <row r="5" spans="2:14" ht="16.5">
      <c r="B5" s="249"/>
      <c r="C5" s="249"/>
      <c r="D5" s="249"/>
      <c r="E5" s="33" t="s">
        <v>17</v>
      </c>
      <c r="F5" s="33" t="s">
        <v>18</v>
      </c>
      <c r="G5" s="33" t="s">
        <v>19</v>
      </c>
      <c r="H5" s="33" t="s">
        <v>20</v>
      </c>
      <c r="I5" s="33" t="s">
        <v>21</v>
      </c>
      <c r="J5" s="33" t="s">
        <v>22</v>
      </c>
      <c r="K5" s="33" t="s">
        <v>17</v>
      </c>
      <c r="L5" s="33" t="s">
        <v>18</v>
      </c>
      <c r="M5" s="33" t="s">
        <v>19</v>
      </c>
      <c r="N5" s="251"/>
    </row>
    <row r="6" spans="2:14" ht="16.5">
      <c r="B6" s="34">
        <f>IF('三菜'!B4&lt;&gt;"",'三菜'!B4,"")</f>
        <v>4</v>
      </c>
      <c r="C6" s="221" t="str">
        <f>RIGHT(IF('三菜'!B8&lt;&gt;"",'三菜'!B8,""),1)</f>
        <v>一</v>
      </c>
      <c r="D6" s="35">
        <f>IF('三菜'!D4&gt;"",'三菜'!D4,"")</f>
      </c>
      <c r="E6" s="35"/>
      <c r="F6" s="35"/>
      <c r="G6" s="35"/>
      <c r="H6" s="35"/>
      <c r="I6" s="35"/>
      <c r="J6" s="35"/>
      <c r="K6" s="35"/>
      <c r="L6" s="35"/>
      <c r="M6" s="35"/>
      <c r="N6" s="228"/>
    </row>
    <row r="7" spans="2:14" ht="16.5">
      <c r="B7" s="36" t="s">
        <v>6</v>
      </c>
      <c r="C7" s="226"/>
      <c r="D7" s="35" t="str">
        <f>IF('三菜'!E4&gt;"",'三菜'!E4,"")</f>
        <v>紅燒雞丁</v>
      </c>
      <c r="E7" s="35"/>
      <c r="F7" s="35"/>
      <c r="G7" s="35"/>
      <c r="H7" s="35"/>
      <c r="I7" s="35"/>
      <c r="J7" s="35"/>
      <c r="K7" s="35"/>
      <c r="L7" s="35"/>
      <c r="M7" s="35"/>
      <c r="N7" s="229"/>
    </row>
    <row r="8" spans="2:14" ht="16.5">
      <c r="B8" s="36">
        <f>IF('三菜'!B6&lt;&gt;"",'三菜'!B6,"")</f>
        <v>28</v>
      </c>
      <c r="C8" s="226"/>
      <c r="D8" s="35" t="str">
        <f>IF('三菜'!F4&gt;"",'三菜'!F4,"")</f>
        <v>火腿四色</v>
      </c>
      <c r="E8" s="35"/>
      <c r="F8" s="35"/>
      <c r="G8" s="35"/>
      <c r="H8" s="35"/>
      <c r="I8" s="35"/>
      <c r="J8" s="35"/>
      <c r="K8" s="35"/>
      <c r="L8" s="35"/>
      <c r="M8" s="35"/>
      <c r="N8" s="229"/>
    </row>
    <row r="9" spans="2:14" ht="16.5">
      <c r="B9" s="36" t="s">
        <v>7</v>
      </c>
      <c r="C9" s="226"/>
      <c r="D9" s="35" t="str">
        <f>IF('三菜'!G4&gt;"",'三菜'!G4,"")</f>
        <v>炒空心菜</v>
      </c>
      <c r="E9" s="35"/>
      <c r="F9" s="35"/>
      <c r="G9" s="35"/>
      <c r="H9" s="35"/>
      <c r="I9" s="35"/>
      <c r="J9" s="35"/>
      <c r="K9" s="35"/>
      <c r="L9" s="35"/>
      <c r="M9" s="35"/>
      <c r="N9" s="229"/>
    </row>
    <row r="10" spans="2:14" ht="16.5">
      <c r="B10" s="37"/>
      <c r="C10" s="226"/>
      <c r="D10" s="35" t="str">
        <f>IF('三菜'!H4&gt;"",'三菜'!H4,"")</f>
        <v>高鈣味噌湯</v>
      </c>
      <c r="E10" s="35"/>
      <c r="F10" s="35"/>
      <c r="G10" s="35"/>
      <c r="H10" s="35"/>
      <c r="I10" s="35"/>
      <c r="J10" s="35"/>
      <c r="K10" s="35"/>
      <c r="L10" s="35"/>
      <c r="M10" s="35"/>
      <c r="N10" s="229"/>
    </row>
    <row r="11" spans="2:14" ht="17.25" thickBot="1">
      <c r="B11" s="38"/>
      <c r="C11" s="227"/>
      <c r="D11" s="35">
        <f>IF('三菜'!I4&gt;"",'三菜'!I4,"")</f>
      </c>
      <c r="E11" s="39"/>
      <c r="F11" s="39"/>
      <c r="G11" s="39"/>
      <c r="H11" s="39"/>
      <c r="I11" s="39"/>
      <c r="J11" s="39"/>
      <c r="K11" s="39"/>
      <c r="L11" s="39"/>
      <c r="M11" s="39"/>
      <c r="N11" s="230"/>
    </row>
    <row r="12" spans="2:14" ht="16.5" customHeight="1">
      <c r="B12" s="40">
        <f>IF('三菜'!B13&lt;&gt;"",'三菜'!B13,"")</f>
        <v>4</v>
      </c>
      <c r="C12" s="232" t="str">
        <f>RIGHT(IF('三菜'!B17&lt;&gt;"",'三菜'!B17,""),1)</f>
        <v>二</v>
      </c>
      <c r="D12" s="41">
        <f>IF('三菜'!D13&gt;"",'三菜'!D13,"")</f>
      </c>
      <c r="E12" s="42"/>
      <c r="F12" s="42"/>
      <c r="G12" s="42"/>
      <c r="H12" s="42"/>
      <c r="I12" s="42"/>
      <c r="J12" s="42"/>
      <c r="K12" s="42"/>
      <c r="L12" s="42"/>
      <c r="M12" s="42"/>
      <c r="N12" s="231"/>
    </row>
    <row r="13" spans="2:14" ht="16.5">
      <c r="B13" s="36" t="s">
        <v>6</v>
      </c>
      <c r="C13" s="226"/>
      <c r="D13" s="35" t="str">
        <f>IF('三菜'!E13&gt;"",'三菜'!E13,"")</f>
        <v>家鄉滷肉飯</v>
      </c>
      <c r="E13" s="35"/>
      <c r="F13" s="35"/>
      <c r="G13" s="35"/>
      <c r="H13" s="35"/>
      <c r="I13" s="35"/>
      <c r="J13" s="35"/>
      <c r="K13" s="35"/>
      <c r="L13" s="35"/>
      <c r="M13" s="35"/>
      <c r="N13" s="229"/>
    </row>
    <row r="14" spans="2:14" ht="16.5">
      <c r="B14" s="36">
        <f>IF('三菜'!B15&lt;&gt;"",'三菜'!B15,"")</f>
        <v>29</v>
      </c>
      <c r="C14" s="226"/>
      <c r="D14" s="35" t="str">
        <f>IF('三菜'!F13&gt;"",'三菜'!F13,"")</f>
        <v>蔥燒甜條</v>
      </c>
      <c r="E14" s="35"/>
      <c r="F14" s="35"/>
      <c r="G14" s="35"/>
      <c r="H14" s="35"/>
      <c r="I14" s="35"/>
      <c r="J14" s="35"/>
      <c r="K14" s="35"/>
      <c r="L14" s="35"/>
      <c r="M14" s="35"/>
      <c r="N14" s="229"/>
    </row>
    <row r="15" spans="2:14" ht="16.5">
      <c r="B15" s="36" t="s">
        <v>7</v>
      </c>
      <c r="C15" s="226"/>
      <c r="D15" s="35" t="str">
        <f>IF('三菜'!G13&gt;"",'三菜'!G13,"")</f>
        <v>炒小蘿蔓</v>
      </c>
      <c r="E15" s="35"/>
      <c r="F15" s="35"/>
      <c r="G15" s="35"/>
      <c r="H15" s="35"/>
      <c r="I15" s="35"/>
      <c r="J15" s="35"/>
      <c r="K15" s="35"/>
      <c r="L15" s="35"/>
      <c r="M15" s="35"/>
      <c r="N15" s="229"/>
    </row>
    <row r="16" spans="2:14" ht="16.5">
      <c r="B16" s="37"/>
      <c r="C16" s="226"/>
      <c r="D16" s="35" t="str">
        <f>IF('三菜'!H13&gt;"",'三菜'!H13,"")</f>
        <v>蘿蔔排骨湯</v>
      </c>
      <c r="E16" s="35"/>
      <c r="F16" s="35"/>
      <c r="G16" s="35"/>
      <c r="H16" s="35"/>
      <c r="I16" s="35"/>
      <c r="J16" s="35"/>
      <c r="K16" s="35"/>
      <c r="L16" s="35"/>
      <c r="M16" s="35"/>
      <c r="N16" s="229"/>
    </row>
    <row r="17" spans="2:14" ht="17.25" thickBot="1">
      <c r="B17" s="38"/>
      <c r="C17" s="227"/>
      <c r="D17" s="39" t="str">
        <f>IF('三菜'!I13&gt;"",'三菜'!I13,"")</f>
        <v>水果</v>
      </c>
      <c r="E17" s="39"/>
      <c r="F17" s="39"/>
      <c r="G17" s="39"/>
      <c r="H17" s="39"/>
      <c r="I17" s="39"/>
      <c r="J17" s="39"/>
      <c r="K17" s="39"/>
      <c r="L17" s="39"/>
      <c r="M17" s="39"/>
      <c r="N17" s="230"/>
    </row>
    <row r="18" spans="2:14" ht="16.5">
      <c r="B18" s="36">
        <f>IF('三菜'!B22&lt;&gt;"",'三菜'!B22,"")</f>
        <v>4</v>
      </c>
      <c r="C18" s="232" t="str">
        <f>RIGHT(IF('三菜'!B26&lt;&gt;"",'三菜'!B26,""),1)</f>
        <v>三</v>
      </c>
      <c r="D18" s="41">
        <f>IF('三菜'!D22&gt;"",'三菜'!D22,"")</f>
      </c>
      <c r="E18" s="41"/>
      <c r="F18" s="41"/>
      <c r="G18" s="41"/>
      <c r="H18" s="41"/>
      <c r="I18" s="41"/>
      <c r="J18" s="41"/>
      <c r="K18" s="41"/>
      <c r="L18" s="41"/>
      <c r="M18" s="41"/>
      <c r="N18" s="229"/>
    </row>
    <row r="19" spans="2:14" ht="16.5">
      <c r="B19" s="36" t="s">
        <v>6</v>
      </c>
      <c r="C19" s="226"/>
      <c r="D19" s="35" t="str">
        <f>IF('三菜'!E22&gt;"",'三菜'!E22,"")</f>
        <v>皮蛋瘦肉粥</v>
      </c>
      <c r="E19" s="35"/>
      <c r="F19" s="35"/>
      <c r="G19" s="35"/>
      <c r="H19" s="35"/>
      <c r="I19" s="35"/>
      <c r="J19" s="35"/>
      <c r="K19" s="35"/>
      <c r="L19" s="35"/>
      <c r="M19" s="35"/>
      <c r="N19" s="229"/>
    </row>
    <row r="20" spans="2:14" ht="16.5">
      <c r="B20" s="36">
        <f>IF('三菜'!B24&lt;&gt;"",'三菜'!B24,"")</f>
        <v>30</v>
      </c>
      <c r="C20" s="226"/>
      <c r="D20" s="35" t="str">
        <f>IF('三菜'!G22&gt;"",'三菜'!G22,"")</f>
        <v>芝麻包</v>
      </c>
      <c r="E20" s="35"/>
      <c r="F20" s="35"/>
      <c r="G20" s="35"/>
      <c r="H20" s="35"/>
      <c r="I20" s="35"/>
      <c r="J20" s="35"/>
      <c r="K20" s="35"/>
      <c r="L20" s="35"/>
      <c r="M20" s="35"/>
      <c r="N20" s="229"/>
    </row>
    <row r="21" spans="2:14" ht="16.5">
      <c r="B21" s="36" t="s">
        <v>7</v>
      </c>
      <c r="C21" s="226"/>
      <c r="D21" s="35" t="e">
        <f>IF(三菜!#REF!&gt;"",三菜!#REF!,"")</f>
        <v>#REF!</v>
      </c>
      <c r="E21" s="35"/>
      <c r="F21" s="35"/>
      <c r="G21" s="35"/>
      <c r="H21" s="35"/>
      <c r="I21" s="35"/>
      <c r="J21" s="35"/>
      <c r="K21" s="35"/>
      <c r="L21" s="35"/>
      <c r="M21" s="35"/>
      <c r="N21" s="229"/>
    </row>
    <row r="22" spans="2:14" ht="16.5">
      <c r="B22" s="37"/>
      <c r="C22" s="226"/>
      <c r="D22" s="35">
        <f>IF('三菜'!H22&gt;"",'三菜'!H22,"")</f>
      </c>
      <c r="E22" s="35"/>
      <c r="F22" s="35"/>
      <c r="G22" s="35"/>
      <c r="H22" s="35"/>
      <c r="I22" s="35"/>
      <c r="J22" s="35"/>
      <c r="K22" s="35"/>
      <c r="L22" s="35"/>
      <c r="M22" s="35"/>
      <c r="N22" s="229"/>
    </row>
    <row r="23" spans="2:14" ht="17.25" thickBot="1">
      <c r="B23" s="37"/>
      <c r="C23" s="227"/>
      <c r="D23" s="39">
        <f>IF('三菜'!I22&gt;"",'三菜'!I22,"")</f>
      </c>
      <c r="E23" s="43"/>
      <c r="F23" s="43"/>
      <c r="G23" s="43"/>
      <c r="H23" s="43"/>
      <c r="I23" s="43"/>
      <c r="J23" s="43"/>
      <c r="K23" s="43"/>
      <c r="L23" s="43"/>
      <c r="M23" s="43"/>
      <c r="N23" s="229"/>
    </row>
    <row r="24" spans="2:14" ht="16.5">
      <c r="B24" s="40">
        <f>IF('三菜'!B31&lt;&gt;"",'三菜'!B31,"")</f>
        <v>5</v>
      </c>
      <c r="C24" s="232" t="str">
        <f>RIGHT(IF('三菜'!B35&lt;&gt;"",'三菜'!B35,""),1)</f>
        <v>四</v>
      </c>
      <c r="D24" s="41">
        <f>IF('三菜'!D31&gt;"",'三菜'!D31,"")</f>
      </c>
      <c r="E24" s="42"/>
      <c r="F24" s="42"/>
      <c r="G24" s="42"/>
      <c r="H24" s="42"/>
      <c r="I24" s="42"/>
      <c r="J24" s="42"/>
      <c r="K24" s="42"/>
      <c r="L24" s="42"/>
      <c r="M24" s="42"/>
      <c r="N24" s="231"/>
    </row>
    <row r="25" spans="2:14" ht="16.5">
      <c r="B25" s="36" t="s">
        <v>6</v>
      </c>
      <c r="C25" s="226"/>
      <c r="D25" s="35" t="str">
        <f>IF('三菜'!E31&gt;"",'三菜'!E31,"")</f>
        <v>香酥柳葉魚</v>
      </c>
      <c r="E25" s="35"/>
      <c r="F25" s="35"/>
      <c r="G25" s="35"/>
      <c r="H25" s="35"/>
      <c r="I25" s="35"/>
      <c r="J25" s="35"/>
      <c r="K25" s="35"/>
      <c r="L25" s="35"/>
      <c r="M25" s="35"/>
      <c r="N25" s="229"/>
    </row>
    <row r="26" spans="2:14" ht="16.5">
      <c r="B26" s="36">
        <f>IF('三菜'!B33&lt;&gt;"",'三菜'!B33,"")</f>
        <v>1</v>
      </c>
      <c r="C26" s="226"/>
      <c r="D26" s="35" t="str">
        <f>IF('三菜'!F31&gt;"",'三菜'!F31,"")</f>
        <v>白玉麵筋</v>
      </c>
      <c r="E26" s="35"/>
      <c r="F26" s="35"/>
      <c r="G26" s="35"/>
      <c r="H26" s="35"/>
      <c r="I26" s="35"/>
      <c r="J26" s="35"/>
      <c r="K26" s="35"/>
      <c r="L26" s="35"/>
      <c r="M26" s="35"/>
      <c r="N26" s="229"/>
    </row>
    <row r="27" spans="2:14" ht="16.5">
      <c r="B27" s="36" t="s">
        <v>7</v>
      </c>
      <c r="C27" s="226"/>
      <c r="D27" s="35" t="str">
        <f>IF('三菜'!G31&gt;"",'三菜'!G31,"")</f>
        <v>炒油菜</v>
      </c>
      <c r="E27" s="35"/>
      <c r="F27" s="35"/>
      <c r="G27" s="35"/>
      <c r="H27" s="35"/>
      <c r="I27" s="35"/>
      <c r="J27" s="35"/>
      <c r="K27" s="35"/>
      <c r="L27" s="35"/>
      <c r="M27" s="35"/>
      <c r="N27" s="229"/>
    </row>
    <row r="28" spans="2:14" ht="16.5">
      <c r="B28" s="37"/>
      <c r="C28" s="226"/>
      <c r="D28" s="35" t="str">
        <f>IF('三菜'!H31&gt;"",'三菜'!H31,"")</f>
        <v>紫菜一口餃湯</v>
      </c>
      <c r="E28" s="35"/>
      <c r="F28" s="35"/>
      <c r="G28" s="35"/>
      <c r="H28" s="35"/>
      <c r="I28" s="35"/>
      <c r="J28" s="35"/>
      <c r="K28" s="35"/>
      <c r="L28" s="35"/>
      <c r="M28" s="35"/>
      <c r="N28" s="229"/>
    </row>
    <row r="29" spans="2:14" ht="17.25" thickBot="1">
      <c r="B29" s="38"/>
      <c r="C29" s="227"/>
      <c r="D29" s="39" t="str">
        <f>IF('三菜'!I31&gt;"",'三菜'!I31,"")</f>
        <v>水果</v>
      </c>
      <c r="E29" s="39"/>
      <c r="F29" s="39"/>
      <c r="G29" s="39"/>
      <c r="H29" s="39"/>
      <c r="I29" s="39"/>
      <c r="J29" s="39"/>
      <c r="K29" s="39"/>
      <c r="L29" s="39"/>
      <c r="M29" s="39"/>
      <c r="N29" s="230"/>
    </row>
    <row r="30" spans="2:14" ht="16.5">
      <c r="B30" s="40">
        <f>IF('三菜'!B40&lt;&gt;"",'三菜'!B40,"")</f>
        <v>5</v>
      </c>
      <c r="C30" s="232" t="str">
        <f>RIGHT(IF('三菜'!B44&lt;&gt;"",'三菜'!B44,""),1)</f>
        <v>五</v>
      </c>
      <c r="D30" s="41">
        <f>IF('三菜'!D40&gt;"",'三菜'!D40,"")</f>
      </c>
      <c r="E30" s="42"/>
      <c r="F30" s="42"/>
      <c r="G30" s="42"/>
      <c r="H30" s="42"/>
      <c r="I30" s="42"/>
      <c r="J30" s="42"/>
      <c r="K30" s="42"/>
      <c r="L30" s="42"/>
      <c r="M30" s="42"/>
      <c r="N30" s="231"/>
    </row>
    <row r="31" spans="2:14" ht="16.5">
      <c r="B31" s="36" t="s">
        <v>6</v>
      </c>
      <c r="C31" s="226"/>
      <c r="D31" s="35" t="str">
        <f>IF('三菜'!E40&gt;"",'三菜'!E40,"")</f>
        <v>回鍋肉片</v>
      </c>
      <c r="E31" s="35"/>
      <c r="F31" s="35"/>
      <c r="G31" s="35"/>
      <c r="H31" s="35"/>
      <c r="I31" s="35"/>
      <c r="J31" s="35"/>
      <c r="K31" s="35"/>
      <c r="L31" s="35"/>
      <c r="M31" s="35"/>
      <c r="N31" s="229"/>
    </row>
    <row r="32" spans="2:14" ht="16.5">
      <c r="B32" s="36">
        <f>IF('三菜'!B42&lt;&gt;"",'三菜'!B42,"")</f>
        <v>2</v>
      </c>
      <c r="C32" s="226"/>
      <c r="D32" s="35" t="str">
        <f>IF('三菜'!F40&gt;"",'三菜'!F40,"")</f>
        <v>紅k炒蛋</v>
      </c>
      <c r="E32" s="35"/>
      <c r="F32" s="35"/>
      <c r="G32" s="35"/>
      <c r="H32" s="35"/>
      <c r="I32" s="35"/>
      <c r="J32" s="35"/>
      <c r="K32" s="35"/>
      <c r="L32" s="35"/>
      <c r="M32" s="35"/>
      <c r="N32" s="229"/>
    </row>
    <row r="33" spans="2:14" ht="16.5">
      <c r="B33" s="36" t="s">
        <v>7</v>
      </c>
      <c r="C33" s="226"/>
      <c r="D33" s="35" t="str">
        <f>IF('三菜'!G40&gt;"",'三菜'!G40,"")</f>
        <v>炒高麗菜</v>
      </c>
      <c r="E33" s="35"/>
      <c r="F33" s="35"/>
      <c r="G33" s="35"/>
      <c r="H33" s="35"/>
      <c r="I33" s="35"/>
      <c r="J33" s="35"/>
      <c r="K33" s="35"/>
      <c r="L33" s="35"/>
      <c r="M33" s="35"/>
      <c r="N33" s="229"/>
    </row>
    <row r="34" spans="2:14" ht="16.5">
      <c r="B34" s="37"/>
      <c r="C34" s="226"/>
      <c r="D34" s="35" t="str">
        <f>IF('三菜'!H40&gt;"",'三菜'!H40,"")</f>
        <v>榨菜肉絲湯</v>
      </c>
      <c r="E34" s="35"/>
      <c r="F34" s="35"/>
      <c r="G34" s="35"/>
      <c r="H34" s="35"/>
      <c r="I34" s="35"/>
      <c r="J34" s="35"/>
      <c r="K34" s="35"/>
      <c r="L34" s="35"/>
      <c r="M34" s="35"/>
      <c r="N34" s="229"/>
    </row>
    <row r="35" spans="2:14" ht="17.25" thickBot="1">
      <c r="B35" s="38"/>
      <c r="C35" s="227"/>
      <c r="D35" s="39">
        <f>IF('三菜'!I40&gt;"",'三菜'!I40,"")</f>
      </c>
      <c r="E35" s="39"/>
      <c r="F35" s="39"/>
      <c r="G35" s="39"/>
      <c r="H35" s="39"/>
      <c r="I35" s="39"/>
      <c r="J35" s="39"/>
      <c r="K35" s="39"/>
      <c r="L35" s="39"/>
      <c r="M35" s="39"/>
      <c r="N35" s="230"/>
    </row>
    <row r="37" ht="16.5">
      <c r="B37" t="s">
        <v>13</v>
      </c>
    </row>
    <row r="38" ht="16.5">
      <c r="B38" t="s">
        <v>14</v>
      </c>
    </row>
  </sheetData>
  <sheetProtection/>
  <mergeCells count="19"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  <mergeCell ref="E4:G4"/>
    <mergeCell ref="H4:J4"/>
    <mergeCell ref="K4:M4"/>
    <mergeCell ref="B2:N2"/>
    <mergeCell ref="B3:N3"/>
    <mergeCell ref="B4:B5"/>
    <mergeCell ref="C4:C5"/>
    <mergeCell ref="D4:D5"/>
    <mergeCell ref="N4:N5"/>
  </mergeCells>
  <printOptions/>
  <pageMargins left="0.29" right="0.33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42"/>
  <sheetViews>
    <sheetView showZeros="0" zoomScalePageLayoutView="0" workbookViewId="0" topLeftCell="T16">
      <selection activeCell="AD32" sqref="AD32:AD39"/>
    </sheetView>
  </sheetViews>
  <sheetFormatPr defaultColWidth="9.00390625" defaultRowHeight="16.5"/>
  <cols>
    <col min="1" max="1" width="2.75390625" style="0" customWidth="1"/>
    <col min="2" max="2" width="4.625" style="0" customWidth="1"/>
    <col min="3" max="3" width="7.625" style="0" customWidth="1"/>
    <col min="4" max="4" width="2.625" style="0" customWidth="1"/>
    <col min="5" max="5" width="4.125" style="0" customWidth="1"/>
    <col min="6" max="6" width="2.625" style="0" customWidth="1"/>
    <col min="7" max="9" width="4.625" style="0" customWidth="1"/>
    <col min="10" max="10" width="7.625" style="0" customWidth="1"/>
    <col min="11" max="11" width="2.625" style="0" customWidth="1"/>
    <col min="12" max="12" width="4.125" style="0" customWidth="1"/>
    <col min="13" max="13" width="2.625" style="0" customWidth="1"/>
    <col min="14" max="16" width="4.625" style="0" customWidth="1"/>
    <col min="17" max="17" width="7.625" style="0" customWidth="1"/>
    <col min="18" max="18" width="2.625" style="0" customWidth="1"/>
    <col min="19" max="19" width="4.125" style="0" customWidth="1"/>
    <col min="20" max="20" width="2.625" style="0" customWidth="1"/>
    <col min="21" max="23" width="4.625" style="0" customWidth="1"/>
    <col min="24" max="24" width="7.625" style="0" customWidth="1"/>
    <col min="25" max="25" width="2.625" style="0" customWidth="1"/>
    <col min="26" max="26" width="4.125" style="0" customWidth="1"/>
    <col min="27" max="27" width="2.625" style="0" customWidth="1"/>
    <col min="28" max="30" width="4.625" style="0" customWidth="1"/>
    <col min="31" max="31" width="7.625" style="0" customWidth="1"/>
    <col min="32" max="32" width="2.625" style="0" customWidth="1"/>
    <col min="33" max="33" width="4.125" style="0" customWidth="1"/>
    <col min="34" max="34" width="2.625" style="0" customWidth="1"/>
    <col min="35" max="36" width="4.625" style="0" customWidth="1"/>
  </cols>
  <sheetData>
    <row r="1" spans="1:36" s="59" customFormat="1" ht="25.5" customHeight="1">
      <c r="A1" s="299" t="str">
        <f>'三菜'!B1</f>
        <v>嘉義縣灣內國小 102學年度第2學期第12週午餐食譜設計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  <c r="AJ1" s="299"/>
    </row>
    <row r="2" s="58" customFormat="1" ht="7.5" customHeight="1" thickBot="1"/>
    <row r="3" spans="1:52" ht="14.25" customHeight="1" thickBot="1">
      <c r="A3" s="304"/>
      <c r="B3" s="63"/>
      <c r="C3" s="302" t="s">
        <v>36</v>
      </c>
      <c r="D3" s="302"/>
      <c r="E3" s="302"/>
      <c r="F3" s="302"/>
      <c r="G3" s="302"/>
      <c r="H3" s="303"/>
      <c r="I3" s="63"/>
      <c r="J3" s="302" t="s">
        <v>37</v>
      </c>
      <c r="K3" s="302"/>
      <c r="L3" s="302"/>
      <c r="M3" s="302"/>
      <c r="N3" s="302"/>
      <c r="O3" s="303"/>
      <c r="P3" s="62"/>
      <c r="Q3" s="302" t="s">
        <v>37</v>
      </c>
      <c r="R3" s="302"/>
      <c r="S3" s="302"/>
      <c r="T3" s="302"/>
      <c r="U3" s="302"/>
      <c r="V3" s="303"/>
      <c r="W3" s="62"/>
      <c r="X3" s="302" t="s">
        <v>37</v>
      </c>
      <c r="Y3" s="302"/>
      <c r="Z3" s="302"/>
      <c r="AA3" s="302"/>
      <c r="AB3" s="302"/>
      <c r="AC3" s="303"/>
      <c r="AD3" s="62"/>
      <c r="AE3" s="302" t="s">
        <v>37</v>
      </c>
      <c r="AF3" s="302"/>
      <c r="AG3" s="302"/>
      <c r="AH3" s="302"/>
      <c r="AI3" s="302"/>
      <c r="AJ3" s="303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</row>
    <row r="4" spans="1:52" s="60" customFormat="1" ht="13.5" customHeight="1">
      <c r="A4" s="305"/>
      <c r="B4" s="68" t="s">
        <v>0</v>
      </c>
      <c r="C4" s="65" t="str">
        <f>TRIM('三菜'!B4)</f>
        <v>4</v>
      </c>
      <c r="D4" s="66" t="s">
        <v>6</v>
      </c>
      <c r="E4" s="65" t="str">
        <f>TRIM('三菜'!B6)</f>
        <v>28</v>
      </c>
      <c r="F4" s="67" t="s">
        <v>7</v>
      </c>
      <c r="G4" s="300" t="str">
        <f>TRIM('三菜'!B8)</f>
        <v>星期一</v>
      </c>
      <c r="H4" s="301"/>
      <c r="I4" s="72" t="s">
        <v>0</v>
      </c>
      <c r="J4" s="65" t="str">
        <f>TRIM('三菜'!B13)</f>
        <v>4</v>
      </c>
      <c r="K4" s="66" t="s">
        <v>6</v>
      </c>
      <c r="L4" s="65" t="str">
        <f>TRIM('三菜'!B15)</f>
        <v>29</v>
      </c>
      <c r="M4" s="67" t="s">
        <v>7</v>
      </c>
      <c r="N4" s="300" t="str">
        <f>TRIM('三菜'!B17)</f>
        <v>星期二</v>
      </c>
      <c r="O4" s="301"/>
      <c r="P4" s="68" t="s">
        <v>0</v>
      </c>
      <c r="Q4" s="65" t="str">
        <f>TRIM('三菜'!B22)</f>
        <v>4</v>
      </c>
      <c r="R4" s="66" t="s">
        <v>6</v>
      </c>
      <c r="S4" s="65" t="str">
        <f>TRIM('三菜'!B24)</f>
        <v>30</v>
      </c>
      <c r="T4" s="67" t="s">
        <v>7</v>
      </c>
      <c r="U4" s="300" t="str">
        <f>TRIM('三菜'!B26)</f>
        <v>星期三</v>
      </c>
      <c r="V4" s="301"/>
      <c r="W4" s="68" t="s">
        <v>0</v>
      </c>
      <c r="X4" s="65" t="str">
        <f>TRIM('三菜'!B31)</f>
        <v>5</v>
      </c>
      <c r="Y4" s="66" t="s">
        <v>6</v>
      </c>
      <c r="Z4" s="65" t="str">
        <f>TRIM('三菜'!B33)</f>
        <v>1</v>
      </c>
      <c r="AA4" s="67" t="s">
        <v>7</v>
      </c>
      <c r="AB4" s="300" t="str">
        <f>TRIM('三菜'!B35)</f>
        <v>星期四</v>
      </c>
      <c r="AC4" s="301"/>
      <c r="AD4" s="68" t="s">
        <v>0</v>
      </c>
      <c r="AE4" s="65" t="str">
        <f>TRIM('三菜'!B40)</f>
        <v>5</v>
      </c>
      <c r="AF4" s="66" t="s">
        <v>6</v>
      </c>
      <c r="AG4" s="65" t="str">
        <f>TRIM('三菜'!B42)</f>
        <v>2</v>
      </c>
      <c r="AH4" s="67" t="s">
        <v>7</v>
      </c>
      <c r="AI4" s="300" t="str">
        <f>TRIM('三菜'!B44)</f>
        <v>星期五</v>
      </c>
      <c r="AJ4" s="30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</row>
    <row r="5" spans="1:52" ht="14.25" customHeight="1">
      <c r="A5" s="305"/>
      <c r="B5" s="69" t="s">
        <v>27</v>
      </c>
      <c r="C5" s="298" t="str">
        <f>TRIM('三菜'!B12)</f>
        <v>223</v>
      </c>
      <c r="D5" s="298"/>
      <c r="E5" s="298"/>
      <c r="F5" s="296" t="s">
        <v>34</v>
      </c>
      <c r="G5" s="296"/>
      <c r="H5" s="297"/>
      <c r="I5" s="73" t="s">
        <v>27</v>
      </c>
      <c r="J5" s="298" t="str">
        <f>TRIM('三菜'!B21)</f>
        <v>223</v>
      </c>
      <c r="K5" s="298"/>
      <c r="L5" s="298"/>
      <c r="M5" s="296" t="s">
        <v>34</v>
      </c>
      <c r="N5" s="296"/>
      <c r="O5" s="297"/>
      <c r="P5" s="69" t="s">
        <v>27</v>
      </c>
      <c r="Q5" s="298" t="str">
        <f>TRIM('三菜'!B30)</f>
        <v>223</v>
      </c>
      <c r="R5" s="298"/>
      <c r="S5" s="298"/>
      <c r="T5" s="296" t="s">
        <v>34</v>
      </c>
      <c r="U5" s="296"/>
      <c r="V5" s="297"/>
      <c r="W5" s="69" t="s">
        <v>27</v>
      </c>
      <c r="X5" s="298" t="str">
        <f>TRIM('三菜'!B39)</f>
        <v>223</v>
      </c>
      <c r="Y5" s="298"/>
      <c r="Z5" s="298"/>
      <c r="AA5" s="296" t="s">
        <v>34</v>
      </c>
      <c r="AB5" s="296"/>
      <c r="AC5" s="297"/>
      <c r="AD5" s="69" t="s">
        <v>27</v>
      </c>
      <c r="AE5" s="298" t="str">
        <f>TRIM('三菜'!B48)</f>
        <v>223</v>
      </c>
      <c r="AF5" s="298"/>
      <c r="AG5" s="298"/>
      <c r="AH5" s="296" t="s">
        <v>34</v>
      </c>
      <c r="AI5" s="296"/>
      <c r="AJ5" s="297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>
      <c r="A6" s="305"/>
      <c r="B6" s="70" t="s">
        <v>35</v>
      </c>
      <c r="C6" s="309">
        <f>TRIM('三菜'!D4)</f>
      </c>
      <c r="D6" s="309"/>
      <c r="E6" s="309"/>
      <c r="F6" s="309"/>
      <c r="G6" s="309"/>
      <c r="H6" s="310"/>
      <c r="I6" s="74" t="s">
        <v>35</v>
      </c>
      <c r="J6" s="307">
        <f>TRIM('三菜'!D13)</f>
      </c>
      <c r="K6" s="307"/>
      <c r="L6" s="307"/>
      <c r="M6" s="307"/>
      <c r="N6" s="307"/>
      <c r="O6" s="308"/>
      <c r="P6" s="70" t="s">
        <v>35</v>
      </c>
      <c r="Q6" s="307">
        <f>TRIM('三菜'!D22)</f>
      </c>
      <c r="R6" s="307"/>
      <c r="S6" s="307"/>
      <c r="T6" s="307"/>
      <c r="U6" s="307"/>
      <c r="V6" s="308"/>
      <c r="W6" s="70" t="s">
        <v>35</v>
      </c>
      <c r="X6" s="307">
        <f>TRIM('三菜'!D31)</f>
      </c>
      <c r="Y6" s="307"/>
      <c r="Z6" s="307"/>
      <c r="AA6" s="307"/>
      <c r="AB6" s="307"/>
      <c r="AC6" s="308"/>
      <c r="AD6" s="70" t="s">
        <v>35</v>
      </c>
      <c r="AE6" s="307">
        <f>TRIM('三菜'!D40)</f>
      </c>
      <c r="AF6" s="307"/>
      <c r="AG6" s="307"/>
      <c r="AH6" s="307"/>
      <c r="AI6" s="307"/>
      <c r="AJ6" s="308"/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25" customHeight="1" thickBot="1">
      <c r="A7" s="306"/>
      <c r="B7" s="64" t="s">
        <v>40</v>
      </c>
      <c r="C7" s="253" t="s">
        <v>41</v>
      </c>
      <c r="D7" s="254"/>
      <c r="E7" s="256"/>
      <c r="F7" s="253" t="s">
        <v>42</v>
      </c>
      <c r="G7" s="254"/>
      <c r="H7" s="255"/>
      <c r="I7" s="75" t="s">
        <v>40</v>
      </c>
      <c r="J7" s="253" t="s">
        <v>41</v>
      </c>
      <c r="K7" s="254"/>
      <c r="L7" s="256"/>
      <c r="M7" s="253" t="s">
        <v>42</v>
      </c>
      <c r="N7" s="254"/>
      <c r="O7" s="255"/>
      <c r="P7" s="71" t="s">
        <v>40</v>
      </c>
      <c r="Q7" s="253" t="s">
        <v>41</v>
      </c>
      <c r="R7" s="254"/>
      <c r="S7" s="256"/>
      <c r="T7" s="253" t="s">
        <v>42</v>
      </c>
      <c r="U7" s="254"/>
      <c r="V7" s="255"/>
      <c r="W7" s="71" t="s">
        <v>40</v>
      </c>
      <c r="X7" s="253" t="s">
        <v>41</v>
      </c>
      <c r="Y7" s="254"/>
      <c r="Z7" s="256"/>
      <c r="AA7" s="253" t="s">
        <v>42</v>
      </c>
      <c r="AB7" s="254"/>
      <c r="AC7" s="255"/>
      <c r="AD7" s="71" t="s">
        <v>40</v>
      </c>
      <c r="AE7" s="253" t="s">
        <v>41</v>
      </c>
      <c r="AF7" s="254"/>
      <c r="AG7" s="256"/>
      <c r="AH7" s="253" t="s">
        <v>42</v>
      </c>
      <c r="AI7" s="254"/>
      <c r="AJ7" s="255"/>
      <c r="AK7" s="45"/>
      <c r="AL7" s="54"/>
      <c r="AM7" s="54"/>
      <c r="AN7" s="54"/>
      <c r="AO7" s="45"/>
      <c r="AP7" s="54"/>
      <c r="AQ7" s="54"/>
      <c r="AR7" s="54"/>
      <c r="AS7" s="45"/>
      <c r="AT7" s="54"/>
      <c r="AU7" s="54"/>
      <c r="AV7" s="54"/>
      <c r="AW7" s="45"/>
      <c r="AX7" s="54"/>
      <c r="AY7" s="54"/>
      <c r="AZ7" s="54"/>
    </row>
    <row r="8" spans="1:52" ht="14.25" customHeight="1">
      <c r="A8" s="281" t="s">
        <v>3</v>
      </c>
      <c r="B8" s="283" t="str">
        <f>TRIM('三菜'!E4)</f>
        <v>紅燒雞丁</v>
      </c>
      <c r="C8" s="218" t="str">
        <f>'三菜'!E5</f>
        <v>雞腿丁CAS/3K裝 　6包</v>
      </c>
      <c r="D8" s="218"/>
      <c r="E8" s="218"/>
      <c r="F8" s="218"/>
      <c r="G8" s="218"/>
      <c r="H8" s="277"/>
      <c r="I8" s="259" t="str">
        <f>TRIM('三菜'!E13)</f>
        <v>家鄉滷肉飯</v>
      </c>
      <c r="J8" s="285" t="str">
        <f>'三菜'!E14</f>
        <v>豆干丁 　　　　　7Kg</v>
      </c>
      <c r="K8" s="290"/>
      <c r="L8" s="290"/>
      <c r="M8" s="290"/>
      <c r="N8" s="290"/>
      <c r="O8" s="291"/>
      <c r="P8" s="283" t="str">
        <f>TRIM('三菜'!E22)</f>
        <v>皮蛋瘦肉粥</v>
      </c>
      <c r="Q8" s="218" t="str">
        <f>'三菜'!E23</f>
        <v>皮蛋 　　　　　　56個</v>
      </c>
      <c r="R8" s="218"/>
      <c r="S8" s="218"/>
      <c r="T8" s="218"/>
      <c r="U8" s="218"/>
      <c r="V8" s="219"/>
      <c r="W8" s="283" t="str">
        <f>TRIM('三菜'!E31)</f>
        <v>香酥柳葉魚</v>
      </c>
      <c r="X8" s="218" t="str">
        <f>'三菜'!E32</f>
        <v>柳葉魚(裹粉) 　470尾</v>
      </c>
      <c r="Y8" s="218"/>
      <c r="Z8" s="218"/>
      <c r="AA8" s="218"/>
      <c r="AB8" s="218"/>
      <c r="AC8" s="219"/>
      <c r="AD8" s="283" t="str">
        <f>TRIM('三菜'!E40)</f>
        <v>回鍋肉片</v>
      </c>
      <c r="AE8" s="218" t="str">
        <f>'三菜'!E41</f>
        <v>高麗菜切 　　　　12Kg</v>
      </c>
      <c r="AF8" s="218"/>
      <c r="AG8" s="218"/>
      <c r="AH8" s="218"/>
      <c r="AI8" s="218"/>
      <c r="AJ8" s="219"/>
      <c r="AK8" s="55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281"/>
      <c r="B9" s="260"/>
      <c r="C9" s="216" t="str">
        <f>'三菜'!E6</f>
        <v>白蘿蔔中丁 　　　4Kg</v>
      </c>
      <c r="D9" s="216"/>
      <c r="E9" s="216"/>
      <c r="F9" s="216"/>
      <c r="G9" s="216"/>
      <c r="H9" s="271"/>
      <c r="I9" s="260"/>
      <c r="J9" s="216" t="str">
        <f>'三菜'!E15</f>
        <v>白蘿蔔小丁 　　　5Kg</v>
      </c>
      <c r="K9" s="216"/>
      <c r="L9" s="216"/>
      <c r="M9" s="216"/>
      <c r="N9" s="216"/>
      <c r="O9" s="217"/>
      <c r="P9" s="260"/>
      <c r="Q9" s="216" t="str">
        <f>'三菜'!E24</f>
        <v>鹹蛋(粒) 　　　　28個</v>
      </c>
      <c r="R9" s="216"/>
      <c r="S9" s="216"/>
      <c r="T9" s="216"/>
      <c r="U9" s="216"/>
      <c r="V9" s="217"/>
      <c r="W9" s="260"/>
      <c r="X9" s="216">
        <f>'三菜'!E33</f>
        <v>0</v>
      </c>
      <c r="Y9" s="216"/>
      <c r="Z9" s="216"/>
      <c r="AA9" s="216"/>
      <c r="AB9" s="216"/>
      <c r="AC9" s="217"/>
      <c r="AD9" s="260"/>
      <c r="AE9" s="216" t="str">
        <f>'三菜'!E42</f>
        <v>小肉片-溫 　　　　6Kg</v>
      </c>
      <c r="AF9" s="216"/>
      <c r="AG9" s="216"/>
      <c r="AH9" s="216"/>
      <c r="AI9" s="216"/>
      <c r="AJ9" s="217"/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281"/>
      <c r="B10" s="260"/>
      <c r="C10" s="216" t="str">
        <f>'三菜'!E7</f>
        <v>紅蘿蔔中丁 　　　1Kg</v>
      </c>
      <c r="D10" s="216"/>
      <c r="E10" s="216"/>
      <c r="F10" s="216"/>
      <c r="G10" s="216"/>
      <c r="H10" s="271"/>
      <c r="I10" s="260"/>
      <c r="J10" s="216" t="str">
        <f>'三菜'!E16</f>
        <v>絞肉 　　　　　　5Kg</v>
      </c>
      <c r="K10" s="216"/>
      <c r="L10" s="216"/>
      <c r="M10" s="216"/>
      <c r="N10" s="216"/>
      <c r="O10" s="217"/>
      <c r="P10" s="260"/>
      <c r="Q10" s="216" t="str">
        <f>'三菜'!E25</f>
        <v>高麗菜切絲 　　　8Kg</v>
      </c>
      <c r="R10" s="216"/>
      <c r="S10" s="216"/>
      <c r="T10" s="216"/>
      <c r="U10" s="216"/>
      <c r="V10" s="217"/>
      <c r="W10" s="260"/>
      <c r="X10" s="216">
        <f>'三菜'!E34</f>
        <v>0</v>
      </c>
      <c r="Y10" s="216"/>
      <c r="Z10" s="216"/>
      <c r="AA10" s="216"/>
      <c r="AB10" s="216"/>
      <c r="AC10" s="217"/>
      <c r="AD10" s="260"/>
      <c r="AE10" s="216" t="str">
        <f>'三菜'!E43</f>
        <v>豆干片 　　　　　3Kg</v>
      </c>
      <c r="AF10" s="216"/>
      <c r="AG10" s="216"/>
      <c r="AH10" s="216"/>
      <c r="AI10" s="216"/>
      <c r="AJ10" s="217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281"/>
      <c r="B11" s="260"/>
      <c r="C11" s="218" t="str">
        <f>'三菜'!E8</f>
        <v>青蔥段 　　　　0.3Kg</v>
      </c>
      <c r="D11" s="218"/>
      <c r="E11" s="218"/>
      <c r="F11" s="218"/>
      <c r="G11" s="218"/>
      <c r="H11" s="277"/>
      <c r="I11" s="260"/>
      <c r="J11" s="216" t="str">
        <f>'三菜'!E17</f>
        <v>竹筍丁 　　　　　3Kg</v>
      </c>
      <c r="K11" s="216"/>
      <c r="L11" s="216"/>
      <c r="M11" s="216"/>
      <c r="N11" s="216"/>
      <c r="O11" s="217"/>
      <c r="P11" s="260"/>
      <c r="Q11" s="216" t="str">
        <f>'三菜'!E26</f>
        <v>絞肉 　　　　　　6Kg</v>
      </c>
      <c r="R11" s="216"/>
      <c r="S11" s="216"/>
      <c r="T11" s="216"/>
      <c r="U11" s="216"/>
      <c r="V11" s="217"/>
      <c r="W11" s="260"/>
      <c r="X11" s="216">
        <f>'三菜'!E35</f>
        <v>0</v>
      </c>
      <c r="Y11" s="216"/>
      <c r="Z11" s="216"/>
      <c r="AA11" s="216"/>
      <c r="AB11" s="216"/>
      <c r="AC11" s="217"/>
      <c r="AD11" s="260"/>
      <c r="AE11" s="216" t="str">
        <f>'三菜'!E44</f>
        <v>洋蔥片 　　　　　2Kg</v>
      </c>
      <c r="AF11" s="216"/>
      <c r="AG11" s="216"/>
      <c r="AH11" s="216"/>
      <c r="AI11" s="216"/>
      <c r="AJ11" s="217"/>
      <c r="AK11" s="57"/>
      <c r="AL11" s="48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281"/>
      <c r="B12" s="260"/>
      <c r="C12" s="216" t="str">
        <f>'三菜'!E9</f>
        <v>薑片 　　　　　0.3Kg</v>
      </c>
      <c r="D12" s="216"/>
      <c r="E12" s="216"/>
      <c r="F12" s="216"/>
      <c r="G12" s="216"/>
      <c r="H12" s="271"/>
      <c r="I12" s="260"/>
      <c r="J12" s="216" t="str">
        <f>'三菜'!E18</f>
        <v>紅蘿蔔小丁 　　　2Kg</v>
      </c>
      <c r="K12" s="216"/>
      <c r="L12" s="216"/>
      <c r="M12" s="216"/>
      <c r="N12" s="216"/>
      <c r="O12" s="217"/>
      <c r="P12" s="260"/>
      <c r="Q12" s="216" t="str">
        <f>'三菜'!E27</f>
        <v>紅蘿蔔小丁 　　1.5Kg</v>
      </c>
      <c r="R12" s="216"/>
      <c r="S12" s="216"/>
      <c r="T12" s="216"/>
      <c r="U12" s="216"/>
      <c r="V12" s="217"/>
      <c r="W12" s="260"/>
      <c r="X12" s="216">
        <f>'三菜'!E36</f>
        <v>0</v>
      </c>
      <c r="Y12" s="216"/>
      <c r="Z12" s="216"/>
      <c r="AA12" s="216"/>
      <c r="AB12" s="216"/>
      <c r="AC12" s="217"/>
      <c r="AD12" s="260"/>
      <c r="AE12" s="216" t="str">
        <f>'三菜'!E45</f>
        <v>紅蘿蔔片 　　　　1Kg</v>
      </c>
      <c r="AF12" s="216"/>
      <c r="AG12" s="216"/>
      <c r="AH12" s="216"/>
      <c r="AI12" s="216"/>
      <c r="AJ12" s="217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>
      <c r="A13" s="281"/>
      <c r="B13" s="260"/>
      <c r="C13" s="216">
        <f>'三菜'!E10</f>
        <v>0</v>
      </c>
      <c r="D13" s="216"/>
      <c r="E13" s="216"/>
      <c r="F13" s="216"/>
      <c r="G13" s="216"/>
      <c r="H13" s="271"/>
      <c r="I13" s="260"/>
      <c r="J13" s="216" t="str">
        <f>'三菜'!E19</f>
        <v>油蔥酥(斤) 　　　1包</v>
      </c>
      <c r="K13" s="216"/>
      <c r="L13" s="216"/>
      <c r="M13" s="216"/>
      <c r="N13" s="216"/>
      <c r="O13" s="217"/>
      <c r="P13" s="260"/>
      <c r="Q13" s="216" t="str">
        <f>'三菜'!F23</f>
        <v>芹菜珠 　　　　0.5Kg</v>
      </c>
      <c r="R13" s="216"/>
      <c r="S13" s="216"/>
      <c r="T13" s="216"/>
      <c r="U13" s="216"/>
      <c r="V13" s="217"/>
      <c r="W13" s="260"/>
      <c r="X13" s="216">
        <f>'三菜'!E37</f>
        <v>0</v>
      </c>
      <c r="Y13" s="216"/>
      <c r="Z13" s="216"/>
      <c r="AA13" s="216"/>
      <c r="AB13" s="216"/>
      <c r="AC13" s="217"/>
      <c r="AD13" s="260"/>
      <c r="AE13" s="216" t="str">
        <f>'三菜'!E46</f>
        <v>青蔥段 　　　　0.4Kg</v>
      </c>
      <c r="AF13" s="216"/>
      <c r="AG13" s="216"/>
      <c r="AH13" s="216"/>
      <c r="AI13" s="216"/>
      <c r="AJ13" s="217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>
      <c r="A14" s="281"/>
      <c r="B14" s="260"/>
      <c r="C14" s="218">
        <f>'三菜'!E11</f>
        <v>0</v>
      </c>
      <c r="D14" s="218"/>
      <c r="E14" s="218"/>
      <c r="F14" s="218"/>
      <c r="G14" s="218"/>
      <c r="H14" s="277"/>
      <c r="I14" s="260"/>
      <c r="J14" s="216">
        <f>'三菜'!E20</f>
        <v>0</v>
      </c>
      <c r="K14" s="216"/>
      <c r="L14" s="216"/>
      <c r="M14" s="216"/>
      <c r="N14" s="216"/>
      <c r="O14" s="217"/>
      <c r="P14" s="260"/>
      <c r="Q14" s="216" t="str">
        <f>'三菜'!F24</f>
        <v>乾香菇絲 　　　0.3Kg</v>
      </c>
      <c r="R14" s="216"/>
      <c r="S14" s="216"/>
      <c r="T14" s="216"/>
      <c r="U14" s="216"/>
      <c r="V14" s="217"/>
      <c r="W14" s="260"/>
      <c r="X14" s="216">
        <f>'三菜'!E38</f>
        <v>0</v>
      </c>
      <c r="Y14" s="216"/>
      <c r="Z14" s="216"/>
      <c r="AA14" s="216"/>
      <c r="AB14" s="216"/>
      <c r="AC14" s="217"/>
      <c r="AD14" s="260"/>
      <c r="AE14" s="216" t="str">
        <f>'三菜'!E47</f>
        <v>蒜末 　　　　　0.3Kg</v>
      </c>
      <c r="AF14" s="216"/>
      <c r="AG14" s="216"/>
      <c r="AH14" s="216"/>
      <c r="AI14" s="216"/>
      <c r="AJ14" s="217"/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 thickBot="1">
      <c r="A15" s="282"/>
      <c r="B15" s="262"/>
      <c r="C15" s="216">
        <f>'三菜'!E12</f>
        <v>0</v>
      </c>
      <c r="D15" s="216"/>
      <c r="E15" s="216"/>
      <c r="F15" s="216"/>
      <c r="G15" s="216"/>
      <c r="H15" s="271"/>
      <c r="I15" s="261"/>
      <c r="J15" s="265">
        <f>'三菜'!E21</f>
        <v>0</v>
      </c>
      <c r="K15" s="265"/>
      <c r="L15" s="265"/>
      <c r="M15" s="265"/>
      <c r="N15" s="265"/>
      <c r="O15" s="266"/>
      <c r="P15" s="261"/>
      <c r="Q15" s="216">
        <f>'三菜'!E30</f>
        <v>0</v>
      </c>
      <c r="R15" s="216"/>
      <c r="S15" s="216"/>
      <c r="T15" s="216"/>
      <c r="U15" s="216"/>
      <c r="V15" s="217"/>
      <c r="W15" s="261"/>
      <c r="X15" s="216">
        <f>'三菜'!E39</f>
        <v>0</v>
      </c>
      <c r="Y15" s="216"/>
      <c r="Z15" s="216"/>
      <c r="AA15" s="216"/>
      <c r="AB15" s="216"/>
      <c r="AC15" s="217"/>
      <c r="AD15" s="261"/>
      <c r="AE15" s="216" t="str">
        <f>'三菜'!E48</f>
        <v>甜麵醬600g            自備</v>
      </c>
      <c r="AF15" s="216"/>
      <c r="AG15" s="216"/>
      <c r="AH15" s="216"/>
      <c r="AI15" s="216"/>
      <c r="AJ15" s="217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284" t="s">
        <v>30</v>
      </c>
      <c r="B16" s="259" t="str">
        <f>TRIM('三菜'!F4)</f>
        <v>火腿四色</v>
      </c>
      <c r="C16" s="257" t="str">
        <f>'三菜'!F5</f>
        <v>馬鈴薯小丁 　　　8Kg</v>
      </c>
      <c r="D16" s="257"/>
      <c r="E16" s="257"/>
      <c r="F16" s="257"/>
      <c r="G16" s="257"/>
      <c r="H16" s="258"/>
      <c r="I16" s="278" t="str">
        <f>TRIM('三菜'!F13)</f>
        <v>蔥燒甜條</v>
      </c>
      <c r="J16" s="218" t="str">
        <f>'三菜'!F14</f>
        <v>洋蔥絲 　　　　8.5Kg</v>
      </c>
      <c r="K16" s="218"/>
      <c r="L16" s="218"/>
      <c r="M16" s="218"/>
      <c r="N16" s="218"/>
      <c r="O16" s="277"/>
      <c r="P16" s="259" t="str">
        <f>TRIM('三菜'!G22)</f>
        <v>芝麻包</v>
      </c>
      <c r="Q16" s="257" t="str">
        <f>'三菜'!G23</f>
        <v>芝麻包(欣 　　　235個</v>
      </c>
      <c r="R16" s="257"/>
      <c r="S16" s="257"/>
      <c r="T16" s="257"/>
      <c r="U16" s="257"/>
      <c r="V16" s="258"/>
      <c r="W16" s="259" t="str">
        <f>TRIM('三菜'!F31)</f>
        <v>白玉麵筋</v>
      </c>
      <c r="X16" s="257" t="str">
        <f>'三菜'!F32</f>
        <v>白蘿蔔中丁 　　　16Kg</v>
      </c>
      <c r="Y16" s="257"/>
      <c r="Z16" s="257"/>
      <c r="AA16" s="257"/>
      <c r="AB16" s="257"/>
      <c r="AC16" s="258"/>
      <c r="AD16" s="259" t="str">
        <f>TRIM('三菜'!F40)</f>
        <v>紅k炒蛋</v>
      </c>
      <c r="AE16" s="257" t="str">
        <f>'三菜'!F41</f>
        <v>蛋 　　　　　　　11Kg</v>
      </c>
      <c r="AF16" s="257"/>
      <c r="AG16" s="257"/>
      <c r="AH16" s="257"/>
      <c r="AI16" s="257"/>
      <c r="AJ16" s="258"/>
      <c r="AK16" s="55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281"/>
      <c r="B17" s="260"/>
      <c r="C17" s="271" t="str">
        <f>'三菜'!F6</f>
        <v>小黃瓜小丁 　　　3Kg</v>
      </c>
      <c r="D17" s="272"/>
      <c r="E17" s="272"/>
      <c r="F17" s="272"/>
      <c r="G17" s="272"/>
      <c r="H17" s="273"/>
      <c r="I17" s="279"/>
      <c r="J17" s="216" t="str">
        <f>'三菜'!F15</f>
        <v>小黑輪條 　　　　8Kg</v>
      </c>
      <c r="K17" s="216"/>
      <c r="L17" s="216"/>
      <c r="M17" s="216"/>
      <c r="N17" s="216"/>
      <c r="O17" s="271"/>
      <c r="P17" s="260"/>
      <c r="Q17" s="216" t="e">
        <f>三菜!#REF!</f>
        <v>#REF!</v>
      </c>
      <c r="R17" s="216"/>
      <c r="S17" s="216"/>
      <c r="T17" s="216"/>
      <c r="U17" s="216"/>
      <c r="V17" s="217"/>
      <c r="W17" s="260"/>
      <c r="X17" s="216" t="str">
        <f>'三菜'!F33</f>
        <v>紅蘿蔔中丁 　　1.5Kg</v>
      </c>
      <c r="Y17" s="216"/>
      <c r="Z17" s="216"/>
      <c r="AA17" s="216"/>
      <c r="AB17" s="216"/>
      <c r="AC17" s="217"/>
      <c r="AD17" s="260"/>
      <c r="AE17" s="216" t="str">
        <f>'三菜'!F42</f>
        <v>紅蘿蔔絲 　　　　10Kg</v>
      </c>
      <c r="AF17" s="216"/>
      <c r="AG17" s="216"/>
      <c r="AH17" s="216"/>
      <c r="AI17" s="216"/>
      <c r="AJ17" s="217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281"/>
      <c r="B18" s="260"/>
      <c r="C18" s="271" t="str">
        <f>'三菜'!F7</f>
        <v>玉米粒 　　　　　3Kg</v>
      </c>
      <c r="D18" s="272"/>
      <c r="E18" s="272"/>
      <c r="F18" s="272"/>
      <c r="G18" s="272"/>
      <c r="H18" s="273"/>
      <c r="I18" s="279"/>
      <c r="J18" s="216" t="str">
        <f>'三菜'!F16</f>
        <v>紅蘿蔔絲 　　　　1Kg</v>
      </c>
      <c r="K18" s="216"/>
      <c r="L18" s="216"/>
      <c r="M18" s="216"/>
      <c r="N18" s="216"/>
      <c r="O18" s="271"/>
      <c r="P18" s="260"/>
      <c r="Q18" s="216">
        <f>'三菜'!F25</f>
        <v>0</v>
      </c>
      <c r="R18" s="216"/>
      <c r="S18" s="216"/>
      <c r="T18" s="216"/>
      <c r="U18" s="216"/>
      <c r="V18" s="217"/>
      <c r="W18" s="260"/>
      <c r="X18" s="216" t="str">
        <f>'三菜'!F34</f>
        <v>麵筋泡 　　　　　1Kg</v>
      </c>
      <c r="Y18" s="216"/>
      <c r="Z18" s="216"/>
      <c r="AA18" s="216"/>
      <c r="AB18" s="216"/>
      <c r="AC18" s="217"/>
      <c r="AD18" s="260"/>
      <c r="AE18" s="216" t="str">
        <f>'三菜'!F43</f>
        <v>青蔥珠 　　　　0.5Kg</v>
      </c>
      <c r="AF18" s="216"/>
      <c r="AG18" s="216"/>
      <c r="AH18" s="216"/>
      <c r="AI18" s="216"/>
      <c r="AJ18" s="217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281"/>
      <c r="B19" s="260"/>
      <c r="C19" s="271" t="str">
        <f>'三菜'!F8</f>
        <v>火腿丁 　　　　　2Kg</v>
      </c>
      <c r="D19" s="272"/>
      <c r="E19" s="272"/>
      <c r="F19" s="272"/>
      <c r="G19" s="272"/>
      <c r="H19" s="273"/>
      <c r="I19" s="279"/>
      <c r="J19" s="216" t="str">
        <f>'三菜'!F17</f>
        <v>蒜末 　　　　　0.1Kg</v>
      </c>
      <c r="K19" s="216"/>
      <c r="L19" s="216"/>
      <c r="M19" s="216"/>
      <c r="N19" s="216"/>
      <c r="O19" s="271"/>
      <c r="P19" s="260"/>
      <c r="Q19" s="216">
        <f>'三菜'!F26</f>
        <v>0</v>
      </c>
      <c r="R19" s="216"/>
      <c r="S19" s="216"/>
      <c r="T19" s="216"/>
      <c r="U19" s="216"/>
      <c r="V19" s="217"/>
      <c r="W19" s="260"/>
      <c r="X19" s="216" t="str">
        <f>'三菜'!F35</f>
        <v>乾香菇絲 　　　0.1Kg</v>
      </c>
      <c r="Y19" s="216"/>
      <c r="Z19" s="216"/>
      <c r="AA19" s="216"/>
      <c r="AB19" s="216"/>
      <c r="AC19" s="217"/>
      <c r="AD19" s="260"/>
      <c r="AE19" s="216">
        <f>'三菜'!F44</f>
        <v>0</v>
      </c>
      <c r="AF19" s="216"/>
      <c r="AG19" s="216"/>
      <c r="AH19" s="216"/>
      <c r="AI19" s="216"/>
      <c r="AJ19" s="217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281"/>
      <c r="B20" s="260"/>
      <c r="C20" s="271" t="str">
        <f>'三菜'!F9</f>
        <v>紅蘿蔔小丁 　　　1Kg</v>
      </c>
      <c r="D20" s="272"/>
      <c r="E20" s="272"/>
      <c r="F20" s="272"/>
      <c r="G20" s="272"/>
      <c r="H20" s="273"/>
      <c r="I20" s="279"/>
      <c r="J20" s="216">
        <f>'三菜'!F18</f>
        <v>0</v>
      </c>
      <c r="K20" s="216"/>
      <c r="L20" s="216"/>
      <c r="M20" s="216"/>
      <c r="N20" s="216"/>
      <c r="O20" s="271"/>
      <c r="P20" s="260"/>
      <c r="Q20" s="216">
        <f>'三菜'!F27</f>
        <v>0</v>
      </c>
      <c r="R20" s="216"/>
      <c r="S20" s="216"/>
      <c r="T20" s="216"/>
      <c r="U20" s="216"/>
      <c r="V20" s="217"/>
      <c r="W20" s="260"/>
      <c r="X20" s="216">
        <f>'三菜'!F36</f>
        <v>0</v>
      </c>
      <c r="Y20" s="216"/>
      <c r="Z20" s="216"/>
      <c r="AA20" s="216"/>
      <c r="AB20" s="216"/>
      <c r="AC20" s="217"/>
      <c r="AD20" s="260"/>
      <c r="AE20" s="216">
        <f>'三菜'!F45</f>
        <v>0</v>
      </c>
      <c r="AF20" s="216"/>
      <c r="AG20" s="216"/>
      <c r="AH20" s="216"/>
      <c r="AI20" s="216"/>
      <c r="AJ20" s="217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>
      <c r="A21" s="281"/>
      <c r="B21" s="260"/>
      <c r="C21" s="271" t="str">
        <f>'三菜'!F10</f>
        <v>青蔥珠 　　　　0.3Kg</v>
      </c>
      <c r="D21" s="272"/>
      <c r="E21" s="272"/>
      <c r="F21" s="272"/>
      <c r="G21" s="272"/>
      <c r="H21" s="273"/>
      <c r="I21" s="279"/>
      <c r="J21" s="216">
        <f>'三菜'!F19</f>
        <v>0</v>
      </c>
      <c r="K21" s="216"/>
      <c r="L21" s="216"/>
      <c r="M21" s="216"/>
      <c r="N21" s="216"/>
      <c r="O21" s="271"/>
      <c r="P21" s="260"/>
      <c r="Q21" s="216">
        <f>'三菜'!F28</f>
        <v>0</v>
      </c>
      <c r="R21" s="216"/>
      <c r="S21" s="216"/>
      <c r="T21" s="216"/>
      <c r="U21" s="216"/>
      <c r="V21" s="217"/>
      <c r="W21" s="260"/>
      <c r="X21" s="216">
        <f>'三菜'!F37</f>
        <v>0</v>
      </c>
      <c r="Y21" s="216"/>
      <c r="Z21" s="216"/>
      <c r="AA21" s="216"/>
      <c r="AB21" s="216"/>
      <c r="AC21" s="217"/>
      <c r="AD21" s="260"/>
      <c r="AE21" s="216">
        <f>'三菜'!F46</f>
        <v>0</v>
      </c>
      <c r="AF21" s="216"/>
      <c r="AG21" s="216"/>
      <c r="AH21" s="216"/>
      <c r="AI21" s="216"/>
      <c r="AJ21" s="217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>
      <c r="A22" s="281"/>
      <c r="B22" s="260"/>
      <c r="C22" s="271">
        <f>'三菜'!F11</f>
        <v>0</v>
      </c>
      <c r="D22" s="272"/>
      <c r="E22" s="272"/>
      <c r="F22" s="272"/>
      <c r="G22" s="272"/>
      <c r="H22" s="273"/>
      <c r="I22" s="279"/>
      <c r="J22" s="216">
        <f>'三菜'!F20</f>
        <v>0</v>
      </c>
      <c r="K22" s="216"/>
      <c r="L22" s="216"/>
      <c r="M22" s="216"/>
      <c r="N22" s="216"/>
      <c r="O22" s="271"/>
      <c r="P22" s="260"/>
      <c r="Q22" s="216">
        <f>'三菜'!F29</f>
        <v>0</v>
      </c>
      <c r="R22" s="216"/>
      <c r="S22" s="216"/>
      <c r="T22" s="216"/>
      <c r="U22" s="216"/>
      <c r="V22" s="217"/>
      <c r="W22" s="260"/>
      <c r="X22" s="216">
        <f>'三菜'!F38</f>
        <v>0</v>
      </c>
      <c r="Y22" s="216"/>
      <c r="Z22" s="216"/>
      <c r="AA22" s="216"/>
      <c r="AB22" s="216"/>
      <c r="AC22" s="217"/>
      <c r="AD22" s="260"/>
      <c r="AE22" s="216">
        <f>'三菜'!F47</f>
        <v>0</v>
      </c>
      <c r="AF22" s="216"/>
      <c r="AG22" s="216"/>
      <c r="AH22" s="216"/>
      <c r="AI22" s="216"/>
      <c r="AJ22" s="217"/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 thickBot="1">
      <c r="A23" s="282"/>
      <c r="B23" s="261"/>
      <c r="C23" s="274">
        <f>'三菜'!F12</f>
        <v>0</v>
      </c>
      <c r="D23" s="275"/>
      <c r="E23" s="275"/>
      <c r="F23" s="275"/>
      <c r="G23" s="275"/>
      <c r="H23" s="276"/>
      <c r="I23" s="280"/>
      <c r="J23" s="216">
        <f>'三菜'!F21</f>
        <v>0</v>
      </c>
      <c r="K23" s="216"/>
      <c r="L23" s="216"/>
      <c r="M23" s="216"/>
      <c r="N23" s="216"/>
      <c r="O23" s="271"/>
      <c r="P23" s="261"/>
      <c r="Q23" s="216">
        <f>'三菜'!F30</f>
        <v>0</v>
      </c>
      <c r="R23" s="216"/>
      <c r="S23" s="216"/>
      <c r="T23" s="216"/>
      <c r="U23" s="216"/>
      <c r="V23" s="217"/>
      <c r="W23" s="261"/>
      <c r="X23" s="216">
        <f>'三菜'!F39</f>
        <v>0</v>
      </c>
      <c r="Y23" s="216"/>
      <c r="Z23" s="216"/>
      <c r="AA23" s="216"/>
      <c r="AB23" s="216"/>
      <c r="AC23" s="217"/>
      <c r="AD23" s="261"/>
      <c r="AE23" s="216">
        <f>'三菜'!F48</f>
        <v>0</v>
      </c>
      <c r="AF23" s="216"/>
      <c r="AG23" s="216"/>
      <c r="AH23" s="216"/>
      <c r="AI23" s="216"/>
      <c r="AJ23" s="217"/>
      <c r="AK23" s="57"/>
      <c r="AL23" s="46"/>
      <c r="AM23" s="47"/>
      <c r="AN23" s="45"/>
      <c r="AO23" s="55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284" t="s">
        <v>31</v>
      </c>
      <c r="B24" s="259" t="str">
        <f>TRIM('三菜'!G4)</f>
        <v>炒空心菜</v>
      </c>
      <c r="C24" s="257" t="str">
        <f>'三菜'!G5</f>
        <v>空心菜切 　　　　18Kg</v>
      </c>
      <c r="D24" s="257"/>
      <c r="E24" s="257"/>
      <c r="F24" s="257"/>
      <c r="G24" s="257"/>
      <c r="H24" s="285"/>
      <c r="I24" s="259" t="str">
        <f>TRIM('三菜'!G13)</f>
        <v>炒小蘿蔓</v>
      </c>
      <c r="J24" s="257" t="str">
        <f>'三菜'!G14</f>
        <v>小蘿蔓切 　　　　18Kg</v>
      </c>
      <c r="K24" s="257"/>
      <c r="L24" s="257"/>
      <c r="M24" s="257"/>
      <c r="N24" s="257"/>
      <c r="O24" s="258"/>
      <c r="P24" s="259" t="e">
        <f>TRIM(三菜!#REF!)</f>
        <v>#REF!</v>
      </c>
      <c r="Q24" s="269" t="e">
        <f>三菜!#REF!</f>
        <v>#REF!</v>
      </c>
      <c r="R24" s="269"/>
      <c r="S24" s="269"/>
      <c r="T24" s="269"/>
      <c r="U24" s="269"/>
      <c r="V24" s="270"/>
      <c r="W24" s="259" t="str">
        <f>TRIM('三菜'!G31)</f>
        <v>炒油菜</v>
      </c>
      <c r="X24" s="257" t="str">
        <f>'三菜'!G32</f>
        <v>油菜切段 　　　　18Kg</v>
      </c>
      <c r="Y24" s="257"/>
      <c r="Z24" s="257"/>
      <c r="AA24" s="257"/>
      <c r="AB24" s="257"/>
      <c r="AC24" s="258"/>
      <c r="AD24" s="259" t="str">
        <f>TRIM('三菜'!G40)</f>
        <v>炒高麗菜</v>
      </c>
      <c r="AE24" s="257" t="str">
        <f>'三菜'!G41</f>
        <v>高麗菜切 　　　　18Kg</v>
      </c>
      <c r="AF24" s="257"/>
      <c r="AG24" s="257"/>
      <c r="AH24" s="257"/>
      <c r="AI24" s="257"/>
      <c r="AJ24" s="258"/>
      <c r="AK24" s="55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281"/>
      <c r="B25" s="260"/>
      <c r="C25" s="216" t="str">
        <f>'三菜'!G6</f>
        <v>蒜末 　　　　　0.2Kg</v>
      </c>
      <c r="D25" s="216"/>
      <c r="E25" s="216"/>
      <c r="F25" s="216"/>
      <c r="G25" s="216"/>
      <c r="H25" s="271"/>
      <c r="I25" s="260"/>
      <c r="J25" s="216" t="str">
        <f>'三菜'!G15</f>
        <v>蒜末 　　　　　0.2Kg</v>
      </c>
      <c r="K25" s="216"/>
      <c r="L25" s="216"/>
      <c r="M25" s="216"/>
      <c r="N25" s="216"/>
      <c r="O25" s="217"/>
      <c r="P25" s="260"/>
      <c r="Q25" s="267">
        <f>'三菜'!G24</f>
        <v>0</v>
      </c>
      <c r="R25" s="267"/>
      <c r="S25" s="267"/>
      <c r="T25" s="267"/>
      <c r="U25" s="267"/>
      <c r="V25" s="268"/>
      <c r="W25" s="260"/>
      <c r="X25" s="216" t="str">
        <f>'三菜'!G33</f>
        <v>蒜末 　　　　　0.2Kg</v>
      </c>
      <c r="Y25" s="216"/>
      <c r="Z25" s="216"/>
      <c r="AA25" s="216"/>
      <c r="AB25" s="216"/>
      <c r="AC25" s="217"/>
      <c r="AD25" s="260"/>
      <c r="AE25" s="216" t="str">
        <f>'三菜'!G42</f>
        <v>紅蘿蔔絲 　　　　1Kg</v>
      </c>
      <c r="AF25" s="216"/>
      <c r="AG25" s="216"/>
      <c r="AH25" s="216"/>
      <c r="AI25" s="216"/>
      <c r="AJ25" s="217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281"/>
      <c r="B26" s="260"/>
      <c r="C26" s="216">
        <f>'三菜'!G7</f>
        <v>0</v>
      </c>
      <c r="D26" s="216"/>
      <c r="E26" s="216"/>
      <c r="F26" s="216"/>
      <c r="G26" s="216"/>
      <c r="H26" s="271"/>
      <c r="I26" s="260"/>
      <c r="J26" s="216">
        <f>'三菜'!G16</f>
        <v>0</v>
      </c>
      <c r="K26" s="216"/>
      <c r="L26" s="216"/>
      <c r="M26" s="216"/>
      <c r="N26" s="216"/>
      <c r="O26" s="217"/>
      <c r="P26" s="260"/>
      <c r="Q26" s="267">
        <f>'三菜'!G25</f>
        <v>0</v>
      </c>
      <c r="R26" s="267"/>
      <c r="S26" s="267"/>
      <c r="T26" s="267"/>
      <c r="U26" s="267"/>
      <c r="V26" s="268"/>
      <c r="W26" s="260"/>
      <c r="X26" s="216">
        <f>'三菜'!G34</f>
        <v>0</v>
      </c>
      <c r="Y26" s="216"/>
      <c r="Z26" s="216"/>
      <c r="AA26" s="216"/>
      <c r="AB26" s="216"/>
      <c r="AC26" s="217"/>
      <c r="AD26" s="260"/>
      <c r="AE26" s="216" t="str">
        <f>'三菜'!G43</f>
        <v>蒜末 　　　　　0.2Kg</v>
      </c>
      <c r="AF26" s="216"/>
      <c r="AG26" s="216"/>
      <c r="AH26" s="216"/>
      <c r="AI26" s="216"/>
      <c r="AJ26" s="217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>
      <c r="A27" s="281"/>
      <c r="B27" s="260"/>
      <c r="C27" s="216">
        <f>'三菜'!G8</f>
        <v>0</v>
      </c>
      <c r="D27" s="216"/>
      <c r="E27" s="216"/>
      <c r="F27" s="216"/>
      <c r="G27" s="216"/>
      <c r="H27" s="271"/>
      <c r="I27" s="260"/>
      <c r="J27" s="216">
        <f>'三菜'!G17</f>
        <v>0</v>
      </c>
      <c r="K27" s="216"/>
      <c r="L27" s="216"/>
      <c r="M27" s="216"/>
      <c r="N27" s="216"/>
      <c r="O27" s="217"/>
      <c r="P27" s="260"/>
      <c r="Q27" s="267">
        <f>'三菜'!G26</f>
        <v>0</v>
      </c>
      <c r="R27" s="267"/>
      <c r="S27" s="267"/>
      <c r="T27" s="267"/>
      <c r="U27" s="267"/>
      <c r="V27" s="268"/>
      <c r="W27" s="260"/>
      <c r="X27" s="216">
        <f>'三菜'!G35</f>
        <v>0</v>
      </c>
      <c r="Y27" s="216"/>
      <c r="Z27" s="216"/>
      <c r="AA27" s="216"/>
      <c r="AB27" s="216"/>
      <c r="AC27" s="217"/>
      <c r="AD27" s="260"/>
      <c r="AE27" s="216">
        <f>'三菜'!G44</f>
        <v>0</v>
      </c>
      <c r="AF27" s="216"/>
      <c r="AG27" s="216"/>
      <c r="AH27" s="216"/>
      <c r="AI27" s="216"/>
      <c r="AJ27" s="217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>
      <c r="A28" s="281"/>
      <c r="B28" s="260"/>
      <c r="C28" s="216">
        <f>'三菜'!G9</f>
        <v>0</v>
      </c>
      <c r="D28" s="216"/>
      <c r="E28" s="216"/>
      <c r="F28" s="216"/>
      <c r="G28" s="216"/>
      <c r="H28" s="271"/>
      <c r="I28" s="260"/>
      <c r="J28" s="216">
        <f>'三菜'!G18</f>
        <v>0</v>
      </c>
      <c r="K28" s="216"/>
      <c r="L28" s="216"/>
      <c r="M28" s="216"/>
      <c r="N28" s="216"/>
      <c r="O28" s="217"/>
      <c r="P28" s="260"/>
      <c r="Q28" s="267">
        <f>'三菜'!G27</f>
        <v>0</v>
      </c>
      <c r="R28" s="267"/>
      <c r="S28" s="267"/>
      <c r="T28" s="267"/>
      <c r="U28" s="267"/>
      <c r="V28" s="268"/>
      <c r="W28" s="260"/>
      <c r="X28" s="216">
        <f>'三菜'!G36</f>
        <v>0</v>
      </c>
      <c r="Y28" s="216"/>
      <c r="Z28" s="216"/>
      <c r="AA28" s="216"/>
      <c r="AB28" s="216"/>
      <c r="AC28" s="217"/>
      <c r="AD28" s="260"/>
      <c r="AE28" s="216">
        <f>'三菜'!G45</f>
        <v>0</v>
      </c>
      <c r="AF28" s="216"/>
      <c r="AG28" s="216"/>
      <c r="AH28" s="216"/>
      <c r="AI28" s="216"/>
      <c r="AJ28" s="217"/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25" customHeight="1">
      <c r="A29" s="281"/>
      <c r="B29" s="260"/>
      <c r="C29" s="216">
        <f>'三菜'!G10</f>
        <v>0</v>
      </c>
      <c r="D29" s="216"/>
      <c r="E29" s="216"/>
      <c r="F29" s="216"/>
      <c r="G29" s="216"/>
      <c r="H29" s="271"/>
      <c r="I29" s="260"/>
      <c r="J29" s="216">
        <f>'三菜'!G19</f>
        <v>0</v>
      </c>
      <c r="K29" s="216"/>
      <c r="L29" s="216"/>
      <c r="M29" s="216"/>
      <c r="N29" s="216"/>
      <c r="O29" s="217"/>
      <c r="P29" s="260"/>
      <c r="Q29" s="267">
        <f>'三菜'!G28</f>
        <v>0</v>
      </c>
      <c r="R29" s="267"/>
      <c r="S29" s="267"/>
      <c r="T29" s="267"/>
      <c r="U29" s="267"/>
      <c r="V29" s="268"/>
      <c r="W29" s="260"/>
      <c r="X29" s="216">
        <f>'三菜'!G37</f>
        <v>0</v>
      </c>
      <c r="Y29" s="216"/>
      <c r="Z29" s="216"/>
      <c r="AA29" s="216"/>
      <c r="AB29" s="216"/>
      <c r="AC29" s="217"/>
      <c r="AD29" s="260"/>
      <c r="AE29" s="216">
        <f>'三菜'!G46</f>
        <v>0</v>
      </c>
      <c r="AF29" s="216"/>
      <c r="AG29" s="216"/>
      <c r="AH29" s="216"/>
      <c r="AI29" s="216"/>
      <c r="AJ29" s="217"/>
      <c r="AK29" s="57"/>
      <c r="AL29" s="46"/>
      <c r="AM29" s="47"/>
      <c r="AN29" s="45"/>
      <c r="AO29" s="56"/>
      <c r="AP29" s="46"/>
      <c r="AQ29" s="47"/>
      <c r="AR29" s="45"/>
      <c r="AS29" s="55"/>
      <c r="AT29" s="46"/>
      <c r="AU29" s="47"/>
      <c r="AV29" s="45"/>
      <c r="AW29" s="55"/>
      <c r="AX29" s="46"/>
      <c r="AY29" s="47"/>
      <c r="AZ29" s="46"/>
    </row>
    <row r="30" spans="1:52" ht="14.25" customHeight="1">
      <c r="A30" s="281"/>
      <c r="B30" s="260"/>
      <c r="C30" s="216">
        <f>'三菜'!G11</f>
        <v>0</v>
      </c>
      <c r="D30" s="216"/>
      <c r="E30" s="216"/>
      <c r="F30" s="216"/>
      <c r="G30" s="216"/>
      <c r="H30" s="271"/>
      <c r="I30" s="260"/>
      <c r="J30" s="216">
        <f>'三菜'!G20</f>
        <v>0</v>
      </c>
      <c r="K30" s="216"/>
      <c r="L30" s="216"/>
      <c r="M30" s="216"/>
      <c r="N30" s="216"/>
      <c r="O30" s="217"/>
      <c r="P30" s="260"/>
      <c r="Q30" s="267">
        <f>'三菜'!G29</f>
        <v>0</v>
      </c>
      <c r="R30" s="267"/>
      <c r="S30" s="267"/>
      <c r="T30" s="267"/>
      <c r="U30" s="267"/>
      <c r="V30" s="268"/>
      <c r="W30" s="260"/>
      <c r="X30" s="216">
        <f>'三菜'!G38</f>
        <v>0</v>
      </c>
      <c r="Y30" s="216"/>
      <c r="Z30" s="216"/>
      <c r="AA30" s="216"/>
      <c r="AB30" s="216"/>
      <c r="AC30" s="217"/>
      <c r="AD30" s="260"/>
      <c r="AE30" s="216">
        <f>'三菜'!G47</f>
        <v>0</v>
      </c>
      <c r="AF30" s="216"/>
      <c r="AG30" s="216"/>
      <c r="AH30" s="216"/>
      <c r="AI30" s="216"/>
      <c r="AJ30" s="217"/>
      <c r="AK30" s="57"/>
      <c r="AL30" s="46"/>
      <c r="AM30" s="47"/>
      <c r="AN30" s="45"/>
      <c r="AO30" s="56"/>
      <c r="AP30" s="46"/>
      <c r="AQ30" s="47"/>
      <c r="AR30" s="45"/>
      <c r="AS30" s="55"/>
      <c r="AT30" s="46"/>
      <c r="AU30" s="47"/>
      <c r="AV30" s="45"/>
      <c r="AW30" s="55"/>
      <c r="AX30" s="46"/>
      <c r="AY30" s="47"/>
      <c r="AZ30" s="46"/>
    </row>
    <row r="31" spans="1:52" ht="14.25" customHeight="1" thickBot="1">
      <c r="A31" s="282"/>
      <c r="B31" s="262"/>
      <c r="C31" s="216">
        <f>'三菜'!G12</f>
        <v>0</v>
      </c>
      <c r="D31" s="216"/>
      <c r="E31" s="216"/>
      <c r="F31" s="216"/>
      <c r="G31" s="216"/>
      <c r="H31" s="271"/>
      <c r="I31" s="261"/>
      <c r="J31" s="216">
        <f>'三菜'!G21</f>
        <v>0</v>
      </c>
      <c r="K31" s="216"/>
      <c r="L31" s="216"/>
      <c r="M31" s="216"/>
      <c r="N31" s="216"/>
      <c r="O31" s="217"/>
      <c r="P31" s="261"/>
      <c r="Q31" s="267">
        <f>'三菜'!G30</f>
        <v>0</v>
      </c>
      <c r="R31" s="267"/>
      <c r="S31" s="267"/>
      <c r="T31" s="267"/>
      <c r="U31" s="267"/>
      <c r="V31" s="268"/>
      <c r="W31" s="261"/>
      <c r="X31" s="216">
        <f>'三菜'!G39</f>
        <v>0</v>
      </c>
      <c r="Y31" s="216"/>
      <c r="Z31" s="216"/>
      <c r="AA31" s="216"/>
      <c r="AB31" s="216"/>
      <c r="AC31" s="217"/>
      <c r="AD31" s="261"/>
      <c r="AE31" s="216">
        <f>'三菜'!G48</f>
        <v>0</v>
      </c>
      <c r="AF31" s="216"/>
      <c r="AG31" s="216"/>
      <c r="AH31" s="216"/>
      <c r="AI31" s="216"/>
      <c r="AJ31" s="217"/>
      <c r="AK31" s="57"/>
      <c r="AL31" s="46"/>
      <c r="AM31" s="47"/>
      <c r="AN31" s="45"/>
      <c r="AO31" s="56"/>
      <c r="AP31" s="46"/>
      <c r="AQ31" s="47"/>
      <c r="AR31" s="45"/>
      <c r="AS31" s="55"/>
      <c r="AT31" s="46"/>
      <c r="AU31" s="47"/>
      <c r="AV31" s="45"/>
      <c r="AW31" s="55"/>
      <c r="AX31" s="46"/>
      <c r="AY31" s="47"/>
      <c r="AZ31" s="46"/>
    </row>
    <row r="32" spans="1:52" ht="14.25" customHeight="1">
      <c r="A32" s="284" t="s">
        <v>32</v>
      </c>
      <c r="B32" s="259" t="str">
        <f>TRIM('三菜'!H4)</f>
        <v>高鈣味噌湯</v>
      </c>
      <c r="C32" s="257" t="str">
        <f>'三菜'!H5</f>
        <v>洋蔥小丁 　　　　2Kg</v>
      </c>
      <c r="D32" s="257"/>
      <c r="E32" s="257"/>
      <c r="F32" s="257"/>
      <c r="G32" s="257"/>
      <c r="H32" s="285"/>
      <c r="I32" s="259" t="str">
        <f>TRIM('三菜'!H13)</f>
        <v>蘿蔔排骨湯</v>
      </c>
      <c r="J32" s="257" t="str">
        <f>'三菜'!H14</f>
        <v>白蘿蔔中丁 　　　8Kg</v>
      </c>
      <c r="K32" s="257"/>
      <c r="L32" s="257"/>
      <c r="M32" s="257"/>
      <c r="N32" s="257"/>
      <c r="O32" s="258"/>
      <c r="P32" s="259">
        <f>TRIM('三菜'!H22)</f>
      </c>
      <c r="Q32" s="257">
        <f>'三菜'!H23</f>
        <v>0</v>
      </c>
      <c r="R32" s="257"/>
      <c r="S32" s="257"/>
      <c r="T32" s="257"/>
      <c r="U32" s="257"/>
      <c r="V32" s="258"/>
      <c r="W32" s="259" t="str">
        <f>TRIM('三菜'!H31)</f>
        <v>紫菜一口餃湯</v>
      </c>
      <c r="X32" s="257" t="str">
        <f>'三菜'!H32</f>
        <v>小白菜切 　　　　4Kg</v>
      </c>
      <c r="Y32" s="257"/>
      <c r="Z32" s="257"/>
      <c r="AA32" s="257"/>
      <c r="AB32" s="257"/>
      <c r="AC32" s="258"/>
      <c r="AD32" s="259" t="str">
        <f>TRIM('三菜'!H40)</f>
        <v>榨菜肉絲湯</v>
      </c>
      <c r="AE32" s="257" t="str">
        <f>'三菜'!H41</f>
        <v>榨菜絲 　　　　　5Kg</v>
      </c>
      <c r="AF32" s="257"/>
      <c r="AG32" s="257"/>
      <c r="AH32" s="257"/>
      <c r="AI32" s="257"/>
      <c r="AJ32" s="258"/>
      <c r="AK32" s="55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9"/>
      <c r="AY32" s="47"/>
      <c r="AZ32" s="46"/>
    </row>
    <row r="33" spans="1:52" ht="14.25" customHeight="1">
      <c r="A33" s="281"/>
      <c r="B33" s="260"/>
      <c r="C33" s="216" t="str">
        <f>'三菜'!H6</f>
        <v>粗豆腐切丁4.5k(封口) 2板</v>
      </c>
      <c r="D33" s="216"/>
      <c r="E33" s="216"/>
      <c r="F33" s="216"/>
      <c r="G33" s="216"/>
      <c r="H33" s="271"/>
      <c r="I33" s="260"/>
      <c r="J33" s="224" t="str">
        <f>'三菜'!H15</f>
        <v>中排骨 　　　　　3Kg</v>
      </c>
      <c r="K33" s="224"/>
      <c r="L33" s="224"/>
      <c r="M33" s="224"/>
      <c r="N33" s="224"/>
      <c r="O33" s="225"/>
      <c r="P33" s="260"/>
      <c r="Q33" s="224">
        <f>'三菜'!H24</f>
        <v>0</v>
      </c>
      <c r="R33" s="224"/>
      <c r="S33" s="224"/>
      <c r="T33" s="224"/>
      <c r="U33" s="224"/>
      <c r="V33" s="225"/>
      <c r="W33" s="260"/>
      <c r="X33" s="216" t="str">
        <f>'三菜'!H33</f>
        <v>一口餃1.3K 　　　3袋</v>
      </c>
      <c r="Y33" s="216"/>
      <c r="Z33" s="216"/>
      <c r="AA33" s="216"/>
      <c r="AB33" s="216"/>
      <c r="AC33" s="217"/>
      <c r="AD33" s="260"/>
      <c r="AE33" s="216" t="str">
        <f>'三菜'!H42</f>
        <v>肉絲-溫 　　　　　2Kg</v>
      </c>
      <c r="AF33" s="216"/>
      <c r="AG33" s="216"/>
      <c r="AH33" s="216"/>
      <c r="AI33" s="216"/>
      <c r="AJ33" s="217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>
      <c r="A34" s="281"/>
      <c r="B34" s="260"/>
      <c r="C34" s="216" t="str">
        <f>'三菜'!H7</f>
        <v>味噌(3k) 　　　　 1箱</v>
      </c>
      <c r="D34" s="216"/>
      <c r="E34" s="216"/>
      <c r="F34" s="216"/>
      <c r="G34" s="216"/>
      <c r="H34" s="271"/>
      <c r="I34" s="260"/>
      <c r="J34" s="216" t="str">
        <f>'三菜'!H16</f>
        <v>芹菜珠 　　　　0.1Kg</v>
      </c>
      <c r="K34" s="216"/>
      <c r="L34" s="216"/>
      <c r="M34" s="216"/>
      <c r="N34" s="216"/>
      <c r="O34" s="217"/>
      <c r="P34" s="260"/>
      <c r="Q34" s="216">
        <f>'三菜'!H25</f>
        <v>0</v>
      </c>
      <c r="R34" s="216"/>
      <c r="S34" s="216"/>
      <c r="T34" s="216"/>
      <c r="U34" s="216"/>
      <c r="V34" s="217"/>
      <c r="W34" s="260"/>
      <c r="X34" s="216" t="str">
        <f>'三菜'!H34</f>
        <v>榨菜絲 　　　　1.5Kg</v>
      </c>
      <c r="Y34" s="216"/>
      <c r="Z34" s="216"/>
      <c r="AA34" s="216"/>
      <c r="AB34" s="216"/>
      <c r="AC34" s="217"/>
      <c r="AD34" s="260"/>
      <c r="AE34" s="216" t="str">
        <f>'三菜'!H43</f>
        <v>青蔥珠 　　　　0.3Kg</v>
      </c>
      <c r="AF34" s="216"/>
      <c r="AG34" s="216"/>
      <c r="AH34" s="216"/>
      <c r="AI34" s="216"/>
      <c r="AJ34" s="217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>
      <c r="A35" s="281"/>
      <c r="B35" s="260"/>
      <c r="C35" s="216" t="str">
        <f>'三菜'!H8</f>
        <v>小魚乾 　　　　0.3Kg</v>
      </c>
      <c r="D35" s="216"/>
      <c r="E35" s="216"/>
      <c r="F35" s="216"/>
      <c r="G35" s="216"/>
      <c r="H35" s="271"/>
      <c r="I35" s="260"/>
      <c r="J35" s="216">
        <f>'三菜'!H17</f>
        <v>0</v>
      </c>
      <c r="K35" s="216"/>
      <c r="L35" s="216"/>
      <c r="M35" s="216"/>
      <c r="N35" s="216"/>
      <c r="O35" s="217"/>
      <c r="P35" s="260"/>
      <c r="Q35" s="218">
        <f>'三菜'!H26</f>
        <v>0</v>
      </c>
      <c r="R35" s="218"/>
      <c r="S35" s="218"/>
      <c r="T35" s="218"/>
      <c r="U35" s="218"/>
      <c r="V35" s="219"/>
      <c r="W35" s="260"/>
      <c r="X35" s="216" t="str">
        <f>'三菜'!H35</f>
        <v>芹菜珠 　　　　0.3Kg</v>
      </c>
      <c r="Y35" s="216"/>
      <c r="Z35" s="216"/>
      <c r="AA35" s="216"/>
      <c r="AB35" s="216"/>
      <c r="AC35" s="217"/>
      <c r="AD35" s="260"/>
      <c r="AE35" s="216">
        <f>'三菜'!H44</f>
        <v>0</v>
      </c>
      <c r="AF35" s="216"/>
      <c r="AG35" s="216"/>
      <c r="AH35" s="216"/>
      <c r="AI35" s="216"/>
      <c r="AJ35" s="217"/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25" customHeight="1">
      <c r="A36" s="281"/>
      <c r="B36" s="260"/>
      <c r="C36" s="216" t="str">
        <f>'三菜'!H9</f>
        <v>青蔥珠 　　　　0.3Kg</v>
      </c>
      <c r="D36" s="216"/>
      <c r="E36" s="216"/>
      <c r="F36" s="216"/>
      <c r="G36" s="216"/>
      <c r="H36" s="271"/>
      <c r="I36" s="260"/>
      <c r="J36" s="224">
        <f>'三菜'!H18</f>
        <v>0</v>
      </c>
      <c r="K36" s="224"/>
      <c r="L36" s="224"/>
      <c r="M36" s="224"/>
      <c r="N36" s="224"/>
      <c r="O36" s="225"/>
      <c r="P36" s="260"/>
      <c r="Q36" s="224">
        <f>'三菜'!H27</f>
        <v>0</v>
      </c>
      <c r="R36" s="224"/>
      <c r="S36" s="224"/>
      <c r="T36" s="224"/>
      <c r="U36" s="224"/>
      <c r="V36" s="225"/>
      <c r="W36" s="260"/>
      <c r="X36" s="216" t="str">
        <f>'三菜'!H36</f>
        <v>紫菜片 　　　　0.1Kg</v>
      </c>
      <c r="Y36" s="216"/>
      <c r="Z36" s="216"/>
      <c r="AA36" s="216"/>
      <c r="AB36" s="216"/>
      <c r="AC36" s="217"/>
      <c r="AD36" s="260"/>
      <c r="AE36" s="216">
        <f>'三菜'!H45</f>
        <v>0</v>
      </c>
      <c r="AF36" s="216"/>
      <c r="AG36" s="216"/>
      <c r="AH36" s="216"/>
      <c r="AI36" s="216"/>
      <c r="AJ36" s="217"/>
      <c r="AK36" s="57"/>
      <c r="AL36" s="46"/>
      <c r="AM36" s="47"/>
      <c r="AN36" s="45"/>
      <c r="AO36" s="56"/>
      <c r="AP36" s="46"/>
      <c r="AQ36" s="47"/>
      <c r="AR36" s="45"/>
      <c r="AS36" s="55"/>
      <c r="AT36" s="48"/>
      <c r="AU36" s="47"/>
      <c r="AV36" s="45"/>
      <c r="AW36" s="55"/>
      <c r="AX36" s="46"/>
      <c r="AY36" s="47"/>
      <c r="AZ36" s="46"/>
    </row>
    <row r="37" spans="1:52" ht="14.25" customHeight="1">
      <c r="A37" s="281"/>
      <c r="B37" s="260"/>
      <c r="C37" s="216">
        <f>'三菜'!H10</f>
        <v>0</v>
      </c>
      <c r="D37" s="216"/>
      <c r="E37" s="216"/>
      <c r="F37" s="216"/>
      <c r="G37" s="216"/>
      <c r="H37" s="271"/>
      <c r="I37" s="260"/>
      <c r="J37" s="263">
        <f>'三菜'!H19</f>
        <v>0</v>
      </c>
      <c r="K37" s="263"/>
      <c r="L37" s="263"/>
      <c r="M37" s="263"/>
      <c r="N37" s="263"/>
      <c r="O37" s="264"/>
      <c r="P37" s="260"/>
      <c r="Q37" s="216">
        <f>'三菜'!H28</f>
        <v>0</v>
      </c>
      <c r="R37" s="216"/>
      <c r="S37" s="216"/>
      <c r="T37" s="216"/>
      <c r="U37" s="216"/>
      <c r="V37" s="217"/>
      <c r="W37" s="260"/>
      <c r="X37" s="216">
        <f>'三菜'!H37</f>
        <v>0</v>
      </c>
      <c r="Y37" s="216"/>
      <c r="Z37" s="216"/>
      <c r="AA37" s="216"/>
      <c r="AB37" s="216"/>
      <c r="AC37" s="217"/>
      <c r="AD37" s="260"/>
      <c r="AE37" s="216">
        <f>'三菜'!H46</f>
        <v>0</v>
      </c>
      <c r="AF37" s="216"/>
      <c r="AG37" s="216"/>
      <c r="AH37" s="216"/>
      <c r="AI37" s="216"/>
      <c r="AJ37" s="217"/>
      <c r="AK37" s="57"/>
      <c r="AL37" s="46"/>
      <c r="AM37" s="47"/>
      <c r="AN37" s="45"/>
      <c r="AO37" s="56"/>
      <c r="AP37" s="46"/>
      <c r="AQ37" s="47"/>
      <c r="AR37" s="45"/>
      <c r="AS37" s="55"/>
      <c r="AT37" s="48"/>
      <c r="AU37" s="47"/>
      <c r="AV37" s="45"/>
      <c r="AW37" s="55"/>
      <c r="AX37" s="46"/>
      <c r="AY37" s="47"/>
      <c r="AZ37" s="46"/>
    </row>
    <row r="38" spans="1:52" ht="14.25" customHeight="1">
      <c r="A38" s="281"/>
      <c r="B38" s="260"/>
      <c r="C38" s="216">
        <f>'三菜'!H11</f>
        <v>0</v>
      </c>
      <c r="D38" s="216"/>
      <c r="E38" s="216"/>
      <c r="F38" s="216"/>
      <c r="G38" s="216"/>
      <c r="H38" s="271"/>
      <c r="I38" s="260"/>
      <c r="J38" s="263">
        <f>'三菜'!H20</f>
        <v>0</v>
      </c>
      <c r="K38" s="263"/>
      <c r="L38" s="263"/>
      <c r="M38" s="263"/>
      <c r="N38" s="263"/>
      <c r="O38" s="264"/>
      <c r="P38" s="260"/>
      <c r="Q38" s="216">
        <f>'三菜'!H29</f>
        <v>0</v>
      </c>
      <c r="R38" s="216"/>
      <c r="S38" s="216"/>
      <c r="T38" s="216"/>
      <c r="U38" s="216"/>
      <c r="V38" s="217"/>
      <c r="W38" s="260"/>
      <c r="X38" s="216">
        <f>'三菜'!H38</f>
        <v>0</v>
      </c>
      <c r="Y38" s="216"/>
      <c r="Z38" s="216"/>
      <c r="AA38" s="216"/>
      <c r="AB38" s="216"/>
      <c r="AC38" s="217"/>
      <c r="AD38" s="260"/>
      <c r="AE38" s="216">
        <f>'三菜'!H47</f>
        <v>0</v>
      </c>
      <c r="AF38" s="216"/>
      <c r="AG38" s="216"/>
      <c r="AH38" s="216"/>
      <c r="AI38" s="216"/>
      <c r="AJ38" s="217"/>
      <c r="AK38" s="57"/>
      <c r="AL38" s="46"/>
      <c r="AM38" s="47"/>
      <c r="AN38" s="45"/>
      <c r="AO38" s="56"/>
      <c r="AP38" s="46"/>
      <c r="AQ38" s="47"/>
      <c r="AR38" s="45"/>
      <c r="AS38" s="55"/>
      <c r="AT38" s="48"/>
      <c r="AU38" s="47"/>
      <c r="AV38" s="45"/>
      <c r="AW38" s="55"/>
      <c r="AX38" s="46"/>
      <c r="AY38" s="47"/>
      <c r="AZ38" s="46"/>
    </row>
    <row r="39" spans="1:52" ht="14.25" customHeight="1" thickBot="1">
      <c r="A39" s="281"/>
      <c r="B39" s="262"/>
      <c r="C39" s="263">
        <f>'三菜'!H12</f>
        <v>0</v>
      </c>
      <c r="D39" s="263"/>
      <c r="E39" s="263"/>
      <c r="F39" s="263"/>
      <c r="G39" s="263"/>
      <c r="H39" s="289"/>
      <c r="I39" s="262"/>
      <c r="J39" s="265">
        <f>'三菜'!H21</f>
        <v>0</v>
      </c>
      <c r="K39" s="265"/>
      <c r="L39" s="265"/>
      <c r="M39" s="265"/>
      <c r="N39" s="265"/>
      <c r="O39" s="266"/>
      <c r="P39" s="262"/>
      <c r="Q39" s="218">
        <f>'三菜'!H30</f>
        <v>0</v>
      </c>
      <c r="R39" s="218"/>
      <c r="S39" s="218"/>
      <c r="T39" s="218"/>
      <c r="U39" s="218"/>
      <c r="V39" s="219"/>
      <c r="W39" s="262"/>
      <c r="X39" s="263">
        <f>'三菜'!H39</f>
        <v>0</v>
      </c>
      <c r="Y39" s="263"/>
      <c r="Z39" s="263"/>
      <c r="AA39" s="263"/>
      <c r="AB39" s="263"/>
      <c r="AC39" s="264"/>
      <c r="AD39" s="262"/>
      <c r="AE39" s="263">
        <f>'三菜'!H48</f>
        <v>0</v>
      </c>
      <c r="AF39" s="263"/>
      <c r="AG39" s="263"/>
      <c r="AH39" s="263"/>
      <c r="AI39" s="263"/>
      <c r="AJ39" s="264"/>
      <c r="AK39" s="57"/>
      <c r="AL39" s="46"/>
      <c r="AM39" s="47"/>
      <c r="AN39" s="45"/>
      <c r="AO39" s="56"/>
      <c r="AP39" s="46"/>
      <c r="AQ39" s="47"/>
      <c r="AR39" s="45"/>
      <c r="AS39" s="55"/>
      <c r="AT39" s="48"/>
      <c r="AU39" s="47"/>
      <c r="AV39" s="45"/>
      <c r="AW39" s="55"/>
      <c r="AX39" s="46"/>
      <c r="AY39" s="47"/>
      <c r="AZ39" s="46"/>
    </row>
    <row r="40" spans="1:52" ht="14.25" customHeight="1" thickBot="1">
      <c r="A40" s="286" t="s">
        <v>33</v>
      </c>
      <c r="B40" s="287"/>
      <c r="C40" s="288">
        <f>'三菜'!I4</f>
        <v>0</v>
      </c>
      <c r="D40" s="222"/>
      <c r="E40" s="222"/>
      <c r="F40" s="222"/>
      <c r="G40" s="222"/>
      <c r="H40" s="223"/>
      <c r="I40" s="76"/>
      <c r="J40" s="222" t="str">
        <f>'三菜'!I13</f>
        <v>水果</v>
      </c>
      <c r="K40" s="222"/>
      <c r="L40" s="222"/>
      <c r="M40" s="222"/>
      <c r="N40" s="222"/>
      <c r="O40" s="223"/>
      <c r="P40" s="76"/>
      <c r="Q40" s="222">
        <f>'三菜'!I22</f>
        <v>0</v>
      </c>
      <c r="R40" s="222"/>
      <c r="S40" s="222"/>
      <c r="T40" s="222"/>
      <c r="U40" s="222"/>
      <c r="V40" s="223"/>
      <c r="W40" s="77"/>
      <c r="X40" s="220" t="str">
        <f>'三菜'!I31</f>
        <v>水果</v>
      </c>
      <c r="Y40" s="220"/>
      <c r="Z40" s="220"/>
      <c r="AA40" s="220"/>
      <c r="AB40" s="220"/>
      <c r="AC40" s="252"/>
      <c r="AD40" s="77"/>
      <c r="AE40" s="222">
        <f>'三菜'!I40</f>
        <v>0</v>
      </c>
      <c r="AF40" s="222"/>
      <c r="AG40" s="222"/>
      <c r="AH40" s="222"/>
      <c r="AI40" s="222"/>
      <c r="AJ40" s="223"/>
      <c r="AK40" s="50"/>
      <c r="AL40" s="50"/>
      <c r="AM40" s="51"/>
      <c r="AN40" s="52"/>
      <c r="AO40" s="50"/>
      <c r="AP40" s="50"/>
      <c r="AQ40" s="51"/>
      <c r="AR40" s="52"/>
      <c r="AS40" s="50"/>
      <c r="AT40" s="50"/>
      <c r="AU40" s="51"/>
      <c r="AV40" s="52"/>
      <c r="AW40" s="50"/>
      <c r="AX40" s="50"/>
      <c r="AY40" s="51"/>
      <c r="AZ40" s="52"/>
    </row>
    <row r="41" spans="1:52" ht="14.25" customHeight="1" thickBot="1">
      <c r="A41" s="292" t="s">
        <v>28</v>
      </c>
      <c r="B41" s="293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U41" s="293"/>
      <c r="V41" s="293"/>
      <c r="W41" s="293"/>
      <c r="X41" s="293"/>
      <c r="Y41" s="293"/>
      <c r="Z41" s="293"/>
      <c r="AA41" s="293"/>
      <c r="AB41" s="293"/>
      <c r="AC41" s="293"/>
      <c r="AD41" s="293"/>
      <c r="AE41" s="293"/>
      <c r="AF41" s="293"/>
      <c r="AG41" s="293"/>
      <c r="AH41" s="293"/>
      <c r="AI41" s="293"/>
      <c r="AJ41" s="294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</row>
    <row r="42" spans="1:52" ht="14.25" customHeight="1">
      <c r="A42" s="295" t="s">
        <v>29</v>
      </c>
      <c r="B42" s="295"/>
      <c r="C42" s="295"/>
      <c r="D42" s="295"/>
      <c r="E42" s="295"/>
      <c r="F42" s="295"/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295"/>
      <c r="R42" s="295"/>
      <c r="S42" s="295"/>
      <c r="T42" s="295"/>
      <c r="U42" s="295"/>
      <c r="V42" s="295"/>
      <c r="W42" s="295"/>
      <c r="X42" s="295"/>
      <c r="Y42" s="295"/>
      <c r="Z42" s="295"/>
      <c r="AA42" s="295"/>
      <c r="AB42" s="295"/>
      <c r="AC42" s="295"/>
      <c r="AD42" s="295"/>
      <c r="AE42" s="295"/>
      <c r="AF42" s="295"/>
      <c r="AG42" s="295"/>
      <c r="AH42" s="295"/>
      <c r="AI42" s="295"/>
      <c r="AJ42" s="295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</row>
  </sheetData>
  <sheetProtection/>
  <mergeCells count="229">
    <mergeCell ref="AE7:AG7"/>
    <mergeCell ref="AH7:AJ7"/>
    <mergeCell ref="AE6:AJ6"/>
    <mergeCell ref="C6:H6"/>
    <mergeCell ref="J6:O6"/>
    <mergeCell ref="Q6:V6"/>
    <mergeCell ref="X6:AC6"/>
    <mergeCell ref="J7:L7"/>
    <mergeCell ref="M7:O7"/>
    <mergeCell ref="Q7:S7"/>
    <mergeCell ref="C3:H3"/>
    <mergeCell ref="J3:O3"/>
    <mergeCell ref="Q3:V3"/>
    <mergeCell ref="AE5:AG5"/>
    <mergeCell ref="AE3:AJ3"/>
    <mergeCell ref="AH5:AJ5"/>
    <mergeCell ref="J5:L5"/>
    <mergeCell ref="M5:O5"/>
    <mergeCell ref="A1:AJ1"/>
    <mergeCell ref="G4:H4"/>
    <mergeCell ref="N4:O4"/>
    <mergeCell ref="U4:V4"/>
    <mergeCell ref="AB4:AC4"/>
    <mergeCell ref="AI4:AJ4"/>
    <mergeCell ref="X3:AC3"/>
    <mergeCell ref="A3:A7"/>
    <mergeCell ref="F7:H7"/>
    <mergeCell ref="C7:E7"/>
    <mergeCell ref="A41:AJ41"/>
    <mergeCell ref="A42:AJ42"/>
    <mergeCell ref="F5:H5"/>
    <mergeCell ref="C5:E5"/>
    <mergeCell ref="Q5:S5"/>
    <mergeCell ref="T5:V5"/>
    <mergeCell ref="X5:Z5"/>
    <mergeCell ref="AA5:AC5"/>
    <mergeCell ref="AD24:AD31"/>
    <mergeCell ref="AD32:AD39"/>
    <mergeCell ref="AE37:AJ37"/>
    <mergeCell ref="AE38:AJ38"/>
    <mergeCell ref="AE39:AJ39"/>
    <mergeCell ref="AE22:AJ22"/>
    <mergeCell ref="AE28:AJ28"/>
    <mergeCell ref="AE30:AJ30"/>
    <mergeCell ref="AE31:AJ31"/>
    <mergeCell ref="AE24:AJ24"/>
    <mergeCell ref="AE25:AJ25"/>
    <mergeCell ref="AE26:AJ26"/>
    <mergeCell ref="X39:AC39"/>
    <mergeCell ref="AD16:AD23"/>
    <mergeCell ref="X22:AC22"/>
    <mergeCell ref="X20:AC20"/>
    <mergeCell ref="X21:AC21"/>
    <mergeCell ref="X23:AC23"/>
    <mergeCell ref="X16:AC16"/>
    <mergeCell ref="X30:AC30"/>
    <mergeCell ref="X31:AC31"/>
    <mergeCell ref="X34:AC34"/>
    <mergeCell ref="X15:AC15"/>
    <mergeCell ref="AD8:AD15"/>
    <mergeCell ref="AE12:AJ12"/>
    <mergeCell ref="AE13:AJ13"/>
    <mergeCell ref="AE14:AJ14"/>
    <mergeCell ref="AE15:AJ15"/>
    <mergeCell ref="AE8:AJ8"/>
    <mergeCell ref="AE9:AJ9"/>
    <mergeCell ref="AE10:AJ10"/>
    <mergeCell ref="AE11:AJ11"/>
    <mergeCell ref="P24:P31"/>
    <mergeCell ref="P32:P39"/>
    <mergeCell ref="J11:O11"/>
    <mergeCell ref="X8:AC8"/>
    <mergeCell ref="X9:AC9"/>
    <mergeCell ref="X10:AC10"/>
    <mergeCell ref="X11:AC11"/>
    <mergeCell ref="X12:AC12"/>
    <mergeCell ref="X13:AC13"/>
    <mergeCell ref="X14:AC14"/>
    <mergeCell ref="W8:W15"/>
    <mergeCell ref="Q8:V8"/>
    <mergeCell ref="P8:P15"/>
    <mergeCell ref="P16:P23"/>
    <mergeCell ref="J24:O24"/>
    <mergeCell ref="J25:O25"/>
    <mergeCell ref="J26:O26"/>
    <mergeCell ref="J27:O27"/>
    <mergeCell ref="J30:O30"/>
    <mergeCell ref="J28:O28"/>
    <mergeCell ref="J29:O29"/>
    <mergeCell ref="J31:O31"/>
    <mergeCell ref="J8:O8"/>
    <mergeCell ref="J9:O9"/>
    <mergeCell ref="J10:O10"/>
    <mergeCell ref="J15:O15"/>
    <mergeCell ref="J14:O14"/>
    <mergeCell ref="C38:H38"/>
    <mergeCell ref="C39:H39"/>
    <mergeCell ref="C32:H32"/>
    <mergeCell ref="I8:I15"/>
    <mergeCell ref="I24:I31"/>
    <mergeCell ref="C27:H27"/>
    <mergeCell ref="C28:H28"/>
    <mergeCell ref="C31:H31"/>
    <mergeCell ref="C29:H29"/>
    <mergeCell ref="C25:H25"/>
    <mergeCell ref="C26:H26"/>
    <mergeCell ref="C16:H16"/>
    <mergeCell ref="C21:H21"/>
    <mergeCell ref="A40:B40"/>
    <mergeCell ref="A32:A39"/>
    <mergeCell ref="B32:B39"/>
    <mergeCell ref="C30:H30"/>
    <mergeCell ref="C40:H40"/>
    <mergeCell ref="C36:H36"/>
    <mergeCell ref="C33:H33"/>
    <mergeCell ref="C34:H34"/>
    <mergeCell ref="C35:H35"/>
    <mergeCell ref="C37:H37"/>
    <mergeCell ref="C24:H24"/>
    <mergeCell ref="C18:H18"/>
    <mergeCell ref="C19:H19"/>
    <mergeCell ref="C17:H17"/>
    <mergeCell ref="A24:A31"/>
    <mergeCell ref="B24:B31"/>
    <mergeCell ref="A16:A23"/>
    <mergeCell ref="B16:B23"/>
    <mergeCell ref="A8:A15"/>
    <mergeCell ref="B8:B15"/>
    <mergeCell ref="C13:H13"/>
    <mergeCell ref="C15:H15"/>
    <mergeCell ref="C9:H9"/>
    <mergeCell ref="C14:H14"/>
    <mergeCell ref="C10:H10"/>
    <mergeCell ref="C11:H11"/>
    <mergeCell ref="C12:H12"/>
    <mergeCell ref="C8:H8"/>
    <mergeCell ref="Q9:V9"/>
    <mergeCell ref="Q10:V10"/>
    <mergeCell ref="Q11:V11"/>
    <mergeCell ref="Q12:V12"/>
    <mergeCell ref="J16:O16"/>
    <mergeCell ref="J17:O17"/>
    <mergeCell ref="J12:O12"/>
    <mergeCell ref="J13:O13"/>
    <mergeCell ref="J23:O23"/>
    <mergeCell ref="C22:H22"/>
    <mergeCell ref="J22:O22"/>
    <mergeCell ref="C20:H20"/>
    <mergeCell ref="C23:H23"/>
    <mergeCell ref="I16:I23"/>
    <mergeCell ref="J20:O20"/>
    <mergeCell ref="J21:O21"/>
    <mergeCell ref="J18:O18"/>
    <mergeCell ref="J19:O19"/>
    <mergeCell ref="Q13:V13"/>
    <mergeCell ref="Q14:V14"/>
    <mergeCell ref="Q15:V15"/>
    <mergeCell ref="Q16:V16"/>
    <mergeCell ref="AE16:AJ16"/>
    <mergeCell ref="AE17:AJ17"/>
    <mergeCell ref="Q19:V19"/>
    <mergeCell ref="Q22:V22"/>
    <mergeCell ref="Q17:V17"/>
    <mergeCell ref="Q21:V21"/>
    <mergeCell ref="W16:W23"/>
    <mergeCell ref="AE20:AJ20"/>
    <mergeCell ref="AE21:AJ21"/>
    <mergeCell ref="AE18:AJ18"/>
    <mergeCell ref="AE19:AJ19"/>
    <mergeCell ref="Q25:V25"/>
    <mergeCell ref="Q26:V26"/>
    <mergeCell ref="AE23:AJ23"/>
    <mergeCell ref="X24:AC24"/>
    <mergeCell ref="X25:AC25"/>
    <mergeCell ref="X26:AC26"/>
    <mergeCell ref="X17:AC17"/>
    <mergeCell ref="X18:AC18"/>
    <mergeCell ref="X19:AC19"/>
    <mergeCell ref="Q24:V24"/>
    <mergeCell ref="Q23:V23"/>
    <mergeCell ref="Q18:V18"/>
    <mergeCell ref="Q20:V20"/>
    <mergeCell ref="Q29:V29"/>
    <mergeCell ref="X29:AC29"/>
    <mergeCell ref="AE29:AJ29"/>
    <mergeCell ref="Q28:V28"/>
    <mergeCell ref="Q27:V27"/>
    <mergeCell ref="X27:AC27"/>
    <mergeCell ref="X28:AC28"/>
    <mergeCell ref="AE27:AJ27"/>
    <mergeCell ref="X37:AC37"/>
    <mergeCell ref="X38:AC38"/>
    <mergeCell ref="Q30:V30"/>
    <mergeCell ref="Q31:V31"/>
    <mergeCell ref="Q38:V38"/>
    <mergeCell ref="AE32:AJ32"/>
    <mergeCell ref="X32:AC32"/>
    <mergeCell ref="AE33:AJ33"/>
    <mergeCell ref="AE34:AJ34"/>
    <mergeCell ref="J40:O40"/>
    <mergeCell ref="J38:O38"/>
    <mergeCell ref="J39:O39"/>
    <mergeCell ref="I32:I39"/>
    <mergeCell ref="J36:O36"/>
    <mergeCell ref="J37:O37"/>
    <mergeCell ref="J32:O32"/>
    <mergeCell ref="J33:O33"/>
    <mergeCell ref="J34:O34"/>
    <mergeCell ref="J35:O35"/>
    <mergeCell ref="Q40:V40"/>
    <mergeCell ref="X40:AC40"/>
    <mergeCell ref="T7:V7"/>
    <mergeCell ref="X7:Z7"/>
    <mergeCell ref="AA7:AC7"/>
    <mergeCell ref="X35:AC35"/>
    <mergeCell ref="X36:AC36"/>
    <mergeCell ref="Q32:V32"/>
    <mergeCell ref="W24:W31"/>
    <mergeCell ref="W32:W39"/>
    <mergeCell ref="AE40:AJ40"/>
    <mergeCell ref="Q33:V33"/>
    <mergeCell ref="Q34:V34"/>
    <mergeCell ref="Q35:V35"/>
    <mergeCell ref="Q36:V36"/>
    <mergeCell ref="AE36:AJ36"/>
    <mergeCell ref="X33:AC33"/>
    <mergeCell ref="AE35:AJ35"/>
    <mergeCell ref="Q39:V39"/>
    <mergeCell ref="Q37:V37"/>
  </mergeCells>
  <printOptions/>
  <pageMargins left="0.1968503937007874" right="0.1968503937007874" top="0.7874015748031497" bottom="0.2362204724409449" header="0.1968503937007874" footer="0.196850393700787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41"/>
  <sheetViews>
    <sheetView showZeros="0" zoomScalePageLayoutView="0" workbookViewId="0" topLeftCell="M22">
      <selection activeCell="R47" sqref="R47"/>
    </sheetView>
  </sheetViews>
  <sheetFormatPr defaultColWidth="9.00390625" defaultRowHeight="16.5"/>
  <cols>
    <col min="1" max="1" width="2.75390625" style="0" customWidth="1"/>
    <col min="2" max="2" width="3.875" style="0" customWidth="1"/>
    <col min="3" max="4" width="4.50390625" style="0" customWidth="1"/>
    <col min="5" max="5" width="5.75390625" style="0" customWidth="1"/>
    <col min="6" max="6" width="2.50390625" style="0" customWidth="1"/>
    <col min="7" max="7" width="4.50390625" style="0" customWidth="1"/>
    <col min="8" max="8" width="5.375" style="0" customWidth="1"/>
    <col min="9" max="9" width="3.875" style="0" customWidth="1"/>
    <col min="10" max="11" width="4.50390625" style="0" customWidth="1"/>
    <col min="12" max="12" width="5.75390625" style="0" customWidth="1"/>
    <col min="13" max="13" width="2.50390625" style="0" customWidth="1"/>
    <col min="14" max="14" width="4.50390625" style="0" customWidth="1"/>
    <col min="15" max="15" width="5.375" style="0" customWidth="1"/>
    <col min="16" max="16" width="4.00390625" style="0" customWidth="1"/>
    <col min="17" max="18" width="4.50390625" style="0" customWidth="1"/>
    <col min="19" max="19" width="5.75390625" style="0" customWidth="1"/>
    <col min="20" max="20" width="2.375" style="0" customWidth="1"/>
    <col min="21" max="21" width="4.50390625" style="0" customWidth="1"/>
    <col min="22" max="22" width="5.375" style="0" customWidth="1"/>
    <col min="23" max="23" width="3.875" style="0" customWidth="1"/>
    <col min="24" max="25" width="4.50390625" style="0" customWidth="1"/>
    <col min="26" max="26" width="5.75390625" style="0" customWidth="1"/>
    <col min="27" max="27" width="2.375" style="0" customWidth="1"/>
    <col min="28" max="28" width="4.50390625" style="0" customWidth="1"/>
    <col min="29" max="29" width="5.375" style="0" customWidth="1"/>
    <col min="30" max="30" width="4.00390625" style="0" customWidth="1"/>
    <col min="31" max="32" width="4.50390625" style="0" customWidth="1"/>
    <col min="33" max="33" width="5.75390625" style="0" customWidth="1"/>
    <col min="34" max="34" width="2.50390625" style="0" customWidth="1"/>
    <col min="35" max="35" width="4.50390625" style="0" customWidth="1"/>
    <col min="36" max="36" width="5.375" style="0" customWidth="1"/>
    <col min="37" max="37" width="0.74609375" style="0" customWidth="1"/>
  </cols>
  <sheetData>
    <row r="1" spans="1:36" s="59" customFormat="1" ht="25.5" customHeight="1">
      <c r="A1" s="299" t="str">
        <f>'三菜'!B1</f>
        <v>嘉義縣灣內國小 102學年度第2學期第12週午餐食譜設計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335">
        <f>SUM(E37:AG37)/5</f>
        <v>0</v>
      </c>
      <c r="AG1" s="335"/>
      <c r="AH1" s="335"/>
      <c r="AI1" s="131" t="s">
        <v>64</v>
      </c>
      <c r="AJ1" s="130"/>
    </row>
    <row r="2" s="58" customFormat="1" ht="7.5" customHeight="1" thickBot="1"/>
    <row r="3" spans="1:52" s="60" customFormat="1" ht="13.5" customHeight="1">
      <c r="A3" s="304"/>
      <c r="B3" s="98" t="s">
        <v>0</v>
      </c>
      <c r="C3" s="320" t="str">
        <f>TRIM('三菜'!B4)</f>
        <v>4</v>
      </c>
      <c r="D3" s="300"/>
      <c r="E3" s="66" t="s">
        <v>38</v>
      </c>
      <c r="F3" s="66" t="str">
        <f>TRIM('三菜'!B6)</f>
        <v>28</v>
      </c>
      <c r="G3" s="66" t="s">
        <v>39</v>
      </c>
      <c r="H3" s="66" t="str">
        <f>TRIM('三菜'!B6)</f>
        <v>28</v>
      </c>
      <c r="I3" s="98" t="s">
        <v>0</v>
      </c>
      <c r="J3" s="320" t="str">
        <f>TRIM('三菜'!B13)</f>
        <v>4</v>
      </c>
      <c r="K3" s="300"/>
      <c r="L3" s="66" t="s">
        <v>38</v>
      </c>
      <c r="M3" s="66" t="str">
        <f>TRIM('三菜'!B15)</f>
        <v>29</v>
      </c>
      <c r="N3" s="66" t="s">
        <v>39</v>
      </c>
      <c r="O3" s="66" t="str">
        <f>TRIM('三菜'!B17)</f>
        <v>星期二</v>
      </c>
      <c r="P3" s="98" t="s">
        <v>0</v>
      </c>
      <c r="Q3" s="320" t="str">
        <f>TRIM('三菜'!B22)</f>
        <v>4</v>
      </c>
      <c r="R3" s="300"/>
      <c r="S3" s="66" t="s">
        <v>38</v>
      </c>
      <c r="T3" s="66" t="str">
        <f>TRIM('三菜'!B24)</f>
        <v>30</v>
      </c>
      <c r="U3" s="66" t="s">
        <v>39</v>
      </c>
      <c r="V3" s="66" t="str">
        <f>TRIM('三菜'!B26)</f>
        <v>星期三</v>
      </c>
      <c r="W3" s="98" t="s">
        <v>0</v>
      </c>
      <c r="X3" s="320" t="str">
        <f>TRIM('三菜'!B31)</f>
        <v>5</v>
      </c>
      <c r="Y3" s="300"/>
      <c r="Z3" s="66" t="s">
        <v>38</v>
      </c>
      <c r="AA3" s="66" t="str">
        <f>TRIM('三菜'!B33)</f>
        <v>1</v>
      </c>
      <c r="AB3" s="66" t="s">
        <v>39</v>
      </c>
      <c r="AC3" s="66" t="str">
        <f>TRIM('三菜'!B35)</f>
        <v>星期四</v>
      </c>
      <c r="AD3" s="98" t="s">
        <v>0</v>
      </c>
      <c r="AE3" s="320" t="str">
        <f>TRIM('三菜'!B40)</f>
        <v>5</v>
      </c>
      <c r="AF3" s="300"/>
      <c r="AG3" s="66" t="s">
        <v>38</v>
      </c>
      <c r="AH3" s="66" t="str">
        <f>TRIM('三菜'!B42)</f>
        <v>2</v>
      </c>
      <c r="AI3" s="66" t="s">
        <v>39</v>
      </c>
      <c r="AJ3" s="91" t="str">
        <f>TRIM('三菜'!B44)</f>
        <v>星期五</v>
      </c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</row>
    <row r="4" spans="1:52" ht="14.25" customHeight="1">
      <c r="A4" s="305"/>
      <c r="B4" s="99" t="s">
        <v>27</v>
      </c>
      <c r="C4" s="319" t="str">
        <f>TRIM('三菜'!B12)</f>
        <v>223</v>
      </c>
      <c r="D4" s="307"/>
      <c r="E4" s="307"/>
      <c r="F4" s="307"/>
      <c r="G4" s="296" t="s">
        <v>49</v>
      </c>
      <c r="H4" s="297"/>
      <c r="I4" s="99" t="s">
        <v>27</v>
      </c>
      <c r="J4" s="319" t="str">
        <f>TRIM('三菜'!B21)</f>
        <v>223</v>
      </c>
      <c r="K4" s="307"/>
      <c r="L4" s="307"/>
      <c r="M4" s="307"/>
      <c r="N4" s="296" t="s">
        <v>49</v>
      </c>
      <c r="O4" s="297"/>
      <c r="P4" s="99" t="s">
        <v>27</v>
      </c>
      <c r="Q4" s="319" t="str">
        <f>TRIM('三菜'!B30)</f>
        <v>223</v>
      </c>
      <c r="R4" s="307"/>
      <c r="S4" s="307"/>
      <c r="T4" s="307"/>
      <c r="U4" s="296" t="s">
        <v>49</v>
      </c>
      <c r="V4" s="297"/>
      <c r="W4" s="99" t="s">
        <v>27</v>
      </c>
      <c r="X4" s="319" t="str">
        <f>TRIM('三菜'!B39)</f>
        <v>223</v>
      </c>
      <c r="Y4" s="307"/>
      <c r="Z4" s="307"/>
      <c r="AA4" s="307"/>
      <c r="AB4" s="296" t="s">
        <v>49</v>
      </c>
      <c r="AC4" s="297"/>
      <c r="AD4" s="99" t="s">
        <v>27</v>
      </c>
      <c r="AE4" s="319" t="str">
        <f>TRIM('三菜'!B48)</f>
        <v>223</v>
      </c>
      <c r="AF4" s="307"/>
      <c r="AG4" s="307"/>
      <c r="AH4" s="307"/>
      <c r="AI4" s="296" t="s">
        <v>49</v>
      </c>
      <c r="AJ4" s="297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4.25" customHeight="1">
      <c r="A5" s="305"/>
      <c r="B5" s="100" t="s">
        <v>2</v>
      </c>
      <c r="C5" s="319">
        <f>TRIM('三菜'!D4)</f>
      </c>
      <c r="D5" s="307"/>
      <c r="E5" s="307"/>
      <c r="F5" s="307"/>
      <c r="G5" s="307"/>
      <c r="H5" s="308"/>
      <c r="I5" s="100" t="s">
        <v>2</v>
      </c>
      <c r="J5" s="319">
        <f>TRIM('三菜'!K4)</f>
      </c>
      <c r="K5" s="307"/>
      <c r="L5" s="307"/>
      <c r="M5" s="307"/>
      <c r="N5" s="307"/>
      <c r="O5" s="308"/>
      <c r="P5" s="100" t="s">
        <v>2</v>
      </c>
      <c r="Q5" s="319">
        <f>TRIM('三菜'!D22)</f>
      </c>
      <c r="R5" s="307"/>
      <c r="S5" s="307"/>
      <c r="T5" s="307"/>
      <c r="U5" s="307"/>
      <c r="V5" s="308"/>
      <c r="W5" s="100" t="s">
        <v>2</v>
      </c>
      <c r="X5" s="319">
        <f>TRIM('三菜'!D31)</f>
      </c>
      <c r="Y5" s="307"/>
      <c r="Z5" s="307"/>
      <c r="AA5" s="307"/>
      <c r="AB5" s="307"/>
      <c r="AC5" s="308"/>
      <c r="AD5" s="100" t="s">
        <v>2</v>
      </c>
      <c r="AE5" s="319">
        <f>TRIM('三菜'!D40)</f>
      </c>
      <c r="AF5" s="307"/>
      <c r="AG5" s="307"/>
      <c r="AH5" s="307"/>
      <c r="AI5" s="307"/>
      <c r="AJ5" s="308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 thickBot="1">
      <c r="A6" s="306"/>
      <c r="B6" s="115" t="s">
        <v>40</v>
      </c>
      <c r="C6" s="315" t="s">
        <v>43</v>
      </c>
      <c r="D6" s="316"/>
      <c r="E6" s="315" t="s">
        <v>42</v>
      </c>
      <c r="F6" s="316"/>
      <c r="G6" s="97" t="s">
        <v>50</v>
      </c>
      <c r="H6" s="78" t="s">
        <v>51</v>
      </c>
      <c r="I6" s="115" t="s">
        <v>40</v>
      </c>
      <c r="J6" s="315" t="s">
        <v>43</v>
      </c>
      <c r="K6" s="316"/>
      <c r="L6" s="315" t="s">
        <v>42</v>
      </c>
      <c r="M6" s="316"/>
      <c r="N6" s="97" t="s">
        <v>50</v>
      </c>
      <c r="O6" s="78" t="s">
        <v>51</v>
      </c>
      <c r="P6" s="115" t="s">
        <v>40</v>
      </c>
      <c r="Q6" s="315" t="s">
        <v>43</v>
      </c>
      <c r="R6" s="316"/>
      <c r="S6" s="315" t="s">
        <v>42</v>
      </c>
      <c r="T6" s="316"/>
      <c r="U6" s="97" t="s">
        <v>50</v>
      </c>
      <c r="V6" s="78" t="s">
        <v>51</v>
      </c>
      <c r="W6" s="115" t="s">
        <v>40</v>
      </c>
      <c r="X6" s="315" t="s">
        <v>43</v>
      </c>
      <c r="Y6" s="316"/>
      <c r="Z6" s="315" t="s">
        <v>42</v>
      </c>
      <c r="AA6" s="316"/>
      <c r="AB6" s="97" t="s">
        <v>50</v>
      </c>
      <c r="AC6" s="78" t="s">
        <v>51</v>
      </c>
      <c r="AD6" s="115" t="s">
        <v>40</v>
      </c>
      <c r="AE6" s="315" t="s">
        <v>43</v>
      </c>
      <c r="AF6" s="316"/>
      <c r="AG6" s="315" t="s">
        <v>42</v>
      </c>
      <c r="AH6" s="316"/>
      <c r="AI6" s="97" t="s">
        <v>50</v>
      </c>
      <c r="AJ6" s="78" t="s">
        <v>51</v>
      </c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25" customHeight="1">
      <c r="A7" s="281" t="s">
        <v>44</v>
      </c>
      <c r="B7" s="283" t="str">
        <f>TRIM('三菜'!E4)</f>
        <v>紅燒雞丁</v>
      </c>
      <c r="C7" s="285" t="str">
        <f>'三菜'!E5</f>
        <v>雞腿丁CAS/3K裝 　6包</v>
      </c>
      <c r="D7" s="321"/>
      <c r="E7" s="104"/>
      <c r="F7" s="85" t="s">
        <v>62</v>
      </c>
      <c r="G7" s="117"/>
      <c r="H7" s="90">
        <f>E7*G7</f>
        <v>0</v>
      </c>
      <c r="I7" s="283">
        <f>TRIM('三菜'!D13)</f>
      </c>
      <c r="J7" s="285" t="str">
        <f>'三菜'!E14</f>
        <v>豆干丁 　　　　　7Kg</v>
      </c>
      <c r="K7" s="321"/>
      <c r="L7" s="104"/>
      <c r="M7" s="85" t="s">
        <v>62</v>
      </c>
      <c r="N7" s="117"/>
      <c r="O7" s="90">
        <f>L7*N7</f>
        <v>0</v>
      </c>
      <c r="P7" s="283" t="str">
        <f>TRIM('三菜'!E22)</f>
        <v>皮蛋瘦肉粥</v>
      </c>
      <c r="Q7" s="285" t="str">
        <f>'三菜'!E23</f>
        <v>皮蛋 　　　　　　56個</v>
      </c>
      <c r="R7" s="321"/>
      <c r="S7" s="104"/>
      <c r="T7" s="85" t="s">
        <v>62</v>
      </c>
      <c r="U7" s="85"/>
      <c r="V7" s="90">
        <f>S7*U7</f>
        <v>0</v>
      </c>
      <c r="W7" s="283" t="str">
        <f>TRIM('三菜'!E31)</f>
        <v>香酥柳葉魚</v>
      </c>
      <c r="X7" s="285" t="str">
        <f>'三菜'!E32</f>
        <v>柳葉魚(裹粉) 　470尾</v>
      </c>
      <c r="Y7" s="321"/>
      <c r="Z7" s="104"/>
      <c r="AA7" s="85" t="s">
        <v>62</v>
      </c>
      <c r="AB7" s="85"/>
      <c r="AC7" s="90">
        <f>Z7*AB7</f>
        <v>0</v>
      </c>
      <c r="AD7" s="283" t="str">
        <f>TRIM('三菜'!E40)</f>
        <v>回鍋肉片</v>
      </c>
      <c r="AE7" s="285" t="str">
        <f>'三菜'!E41</f>
        <v>高麗菜切 　　　　12Kg</v>
      </c>
      <c r="AF7" s="321"/>
      <c r="AG7" s="104"/>
      <c r="AH7" s="85" t="s">
        <v>62</v>
      </c>
      <c r="AI7" s="85"/>
      <c r="AJ7" s="90">
        <f>AG7*AI7</f>
        <v>0</v>
      </c>
      <c r="AK7" s="55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25" customHeight="1">
      <c r="A8" s="281"/>
      <c r="B8" s="260"/>
      <c r="C8" s="271" t="str">
        <f>'三菜'!E6</f>
        <v>白蘿蔔中丁 　　　4Kg</v>
      </c>
      <c r="D8" s="317"/>
      <c r="E8" s="106"/>
      <c r="F8" s="85" t="s">
        <v>62</v>
      </c>
      <c r="G8" s="105"/>
      <c r="H8" s="90">
        <f aca="true" t="shared" si="0" ref="H8:H36">E8*G8</f>
        <v>0</v>
      </c>
      <c r="I8" s="260"/>
      <c r="J8" s="271" t="str">
        <f>'三菜'!E15</f>
        <v>白蘿蔔小丁 　　　5Kg</v>
      </c>
      <c r="K8" s="317"/>
      <c r="L8" s="106"/>
      <c r="M8" s="85" t="s">
        <v>62</v>
      </c>
      <c r="N8" s="105"/>
      <c r="O8" s="90">
        <f aca="true" t="shared" si="1" ref="O8:O14">L8*N8</f>
        <v>0</v>
      </c>
      <c r="P8" s="260"/>
      <c r="Q8" s="271" t="str">
        <f>'三菜'!E24</f>
        <v>鹹蛋(粒) 　　　　28個</v>
      </c>
      <c r="R8" s="317"/>
      <c r="S8" s="106"/>
      <c r="T8" s="85" t="s">
        <v>62</v>
      </c>
      <c r="U8" s="86"/>
      <c r="V8" s="90">
        <f aca="true" t="shared" si="2" ref="V8:V14">S8*U8</f>
        <v>0</v>
      </c>
      <c r="W8" s="260"/>
      <c r="X8" s="271">
        <f>'三菜'!E33</f>
        <v>0</v>
      </c>
      <c r="Y8" s="317"/>
      <c r="Z8" s="106"/>
      <c r="AA8" s="85" t="s">
        <v>62</v>
      </c>
      <c r="AB8" s="86"/>
      <c r="AC8" s="90">
        <f aca="true" t="shared" si="3" ref="AC8:AC14">Z8*AB8</f>
        <v>0</v>
      </c>
      <c r="AD8" s="260"/>
      <c r="AE8" s="271" t="str">
        <f>'三菜'!E42</f>
        <v>小肉片-溫 　　　　6Kg</v>
      </c>
      <c r="AF8" s="317"/>
      <c r="AG8" s="106"/>
      <c r="AH8" s="85" t="s">
        <v>62</v>
      </c>
      <c r="AI8" s="86"/>
      <c r="AJ8" s="90">
        <f aca="true" t="shared" si="4" ref="AJ8:AJ14">AG8*AI8</f>
        <v>0</v>
      </c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281"/>
      <c r="B9" s="260"/>
      <c r="C9" s="271" t="str">
        <f>'三菜'!E7</f>
        <v>紅蘿蔔中丁 　　　1Kg</v>
      </c>
      <c r="D9" s="317"/>
      <c r="E9" s="106"/>
      <c r="F9" s="85" t="s">
        <v>62</v>
      </c>
      <c r="G9" s="105"/>
      <c r="H9" s="90">
        <f t="shared" si="0"/>
        <v>0</v>
      </c>
      <c r="I9" s="260"/>
      <c r="J9" s="271" t="str">
        <f>'三菜'!E16</f>
        <v>絞肉 　　　　　　5Kg</v>
      </c>
      <c r="K9" s="317"/>
      <c r="L9" s="106"/>
      <c r="M9" s="85" t="s">
        <v>62</v>
      </c>
      <c r="N9" s="105"/>
      <c r="O9" s="90">
        <f t="shared" si="1"/>
        <v>0</v>
      </c>
      <c r="P9" s="260"/>
      <c r="Q9" s="271" t="str">
        <f>'三菜'!E25</f>
        <v>高麗菜切絲 　　　8Kg</v>
      </c>
      <c r="R9" s="317"/>
      <c r="S9" s="106"/>
      <c r="T9" s="85" t="s">
        <v>62</v>
      </c>
      <c r="U9" s="86"/>
      <c r="V9" s="90">
        <f t="shared" si="2"/>
        <v>0</v>
      </c>
      <c r="W9" s="260"/>
      <c r="X9" s="271">
        <f>'三菜'!E34</f>
        <v>0</v>
      </c>
      <c r="Y9" s="317"/>
      <c r="Z9" s="106"/>
      <c r="AA9" s="85" t="s">
        <v>62</v>
      </c>
      <c r="AB9" s="86"/>
      <c r="AC9" s="90">
        <f t="shared" si="3"/>
        <v>0</v>
      </c>
      <c r="AD9" s="260"/>
      <c r="AE9" s="271" t="str">
        <f>'三菜'!E43</f>
        <v>豆干片 　　　　　3Kg</v>
      </c>
      <c r="AF9" s="317"/>
      <c r="AG9" s="106"/>
      <c r="AH9" s="85" t="s">
        <v>62</v>
      </c>
      <c r="AI9" s="86"/>
      <c r="AJ9" s="90">
        <f t="shared" si="4"/>
        <v>0</v>
      </c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281"/>
      <c r="B10" s="260"/>
      <c r="C10" s="271" t="str">
        <f>'三菜'!E8</f>
        <v>青蔥段 　　　　0.3Kg</v>
      </c>
      <c r="D10" s="317"/>
      <c r="E10" s="122"/>
      <c r="F10" s="85" t="s">
        <v>62</v>
      </c>
      <c r="G10" s="117"/>
      <c r="H10" s="90">
        <f t="shared" si="0"/>
        <v>0</v>
      </c>
      <c r="I10" s="260"/>
      <c r="J10" s="271" t="str">
        <f>'三菜'!E17</f>
        <v>竹筍丁 　　　　　3Kg</v>
      </c>
      <c r="K10" s="317"/>
      <c r="L10" s="122"/>
      <c r="M10" s="85" t="s">
        <v>62</v>
      </c>
      <c r="N10" s="117"/>
      <c r="O10" s="90">
        <f t="shared" si="1"/>
        <v>0</v>
      </c>
      <c r="P10" s="260"/>
      <c r="Q10" s="271" t="str">
        <f>'三菜'!E26</f>
        <v>絞肉 　　　　　　6Kg</v>
      </c>
      <c r="R10" s="317"/>
      <c r="S10" s="122"/>
      <c r="T10" s="85" t="s">
        <v>62</v>
      </c>
      <c r="U10" s="85"/>
      <c r="V10" s="90">
        <f t="shared" si="2"/>
        <v>0</v>
      </c>
      <c r="W10" s="260"/>
      <c r="X10" s="271">
        <f>'三菜'!E35</f>
        <v>0</v>
      </c>
      <c r="Y10" s="317"/>
      <c r="Z10" s="122"/>
      <c r="AA10" s="85" t="s">
        <v>62</v>
      </c>
      <c r="AB10" s="85"/>
      <c r="AC10" s="90">
        <f t="shared" si="3"/>
        <v>0</v>
      </c>
      <c r="AD10" s="260"/>
      <c r="AE10" s="271" t="str">
        <f>'三菜'!E44</f>
        <v>洋蔥片 　　　　　2Kg</v>
      </c>
      <c r="AF10" s="317"/>
      <c r="AG10" s="122"/>
      <c r="AH10" s="85" t="s">
        <v>62</v>
      </c>
      <c r="AI10" s="85"/>
      <c r="AJ10" s="90">
        <f t="shared" si="4"/>
        <v>0</v>
      </c>
      <c r="AK10" s="57"/>
      <c r="AL10" s="48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281"/>
      <c r="B11" s="260"/>
      <c r="C11" s="271" t="str">
        <f>'三菜'!E9</f>
        <v>薑片 　　　　　0.3Kg</v>
      </c>
      <c r="D11" s="317"/>
      <c r="E11" s="106"/>
      <c r="F11" s="85" t="s">
        <v>62</v>
      </c>
      <c r="G11" s="105"/>
      <c r="H11" s="90">
        <f t="shared" si="0"/>
        <v>0</v>
      </c>
      <c r="I11" s="260"/>
      <c r="J11" s="271" t="str">
        <f>'三菜'!E18</f>
        <v>紅蘿蔔小丁 　　　2Kg</v>
      </c>
      <c r="K11" s="317"/>
      <c r="L11" s="106"/>
      <c r="M11" s="85" t="s">
        <v>62</v>
      </c>
      <c r="N11" s="105"/>
      <c r="O11" s="90">
        <f t="shared" si="1"/>
        <v>0</v>
      </c>
      <c r="P11" s="260"/>
      <c r="Q11" s="271" t="str">
        <f>'三菜'!E27</f>
        <v>紅蘿蔔小丁 　　1.5Kg</v>
      </c>
      <c r="R11" s="317"/>
      <c r="S11" s="106"/>
      <c r="T11" s="85" t="s">
        <v>62</v>
      </c>
      <c r="U11" s="86"/>
      <c r="V11" s="90">
        <f t="shared" si="2"/>
        <v>0</v>
      </c>
      <c r="W11" s="260"/>
      <c r="X11" s="271">
        <f>'三菜'!E36</f>
        <v>0</v>
      </c>
      <c r="Y11" s="317"/>
      <c r="Z11" s="106"/>
      <c r="AA11" s="85" t="s">
        <v>62</v>
      </c>
      <c r="AB11" s="86"/>
      <c r="AC11" s="90">
        <f t="shared" si="3"/>
        <v>0</v>
      </c>
      <c r="AD11" s="260"/>
      <c r="AE11" s="271" t="str">
        <f>'三菜'!E45</f>
        <v>紅蘿蔔片 　　　　1Kg</v>
      </c>
      <c r="AF11" s="317"/>
      <c r="AG11" s="106"/>
      <c r="AH11" s="85" t="s">
        <v>62</v>
      </c>
      <c r="AI11" s="86"/>
      <c r="AJ11" s="90">
        <f t="shared" si="4"/>
        <v>0</v>
      </c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281"/>
      <c r="B12" s="260"/>
      <c r="C12" s="271">
        <f>'三菜'!E10</f>
        <v>0</v>
      </c>
      <c r="D12" s="317"/>
      <c r="E12" s="106"/>
      <c r="F12" s="86"/>
      <c r="G12" s="105"/>
      <c r="H12" s="90">
        <f t="shared" si="0"/>
        <v>0</v>
      </c>
      <c r="I12" s="260"/>
      <c r="J12" s="271" t="str">
        <f>'三菜'!E19</f>
        <v>油蔥酥(斤) 　　　1包</v>
      </c>
      <c r="K12" s="317"/>
      <c r="L12" s="106"/>
      <c r="M12" s="86"/>
      <c r="N12" s="105"/>
      <c r="O12" s="90">
        <f t="shared" si="1"/>
        <v>0</v>
      </c>
      <c r="P12" s="260"/>
      <c r="Q12" s="271" t="str">
        <f>'三菜'!F23</f>
        <v>芹菜珠 　　　　0.5Kg</v>
      </c>
      <c r="R12" s="317"/>
      <c r="S12" s="106"/>
      <c r="T12" s="86"/>
      <c r="U12" s="86"/>
      <c r="V12" s="90">
        <f t="shared" si="2"/>
        <v>0</v>
      </c>
      <c r="W12" s="260"/>
      <c r="X12" s="271">
        <f>'三菜'!E37</f>
        <v>0</v>
      </c>
      <c r="Y12" s="317"/>
      <c r="Z12" s="106"/>
      <c r="AA12" s="86"/>
      <c r="AB12" s="86"/>
      <c r="AC12" s="90">
        <f t="shared" si="3"/>
        <v>0</v>
      </c>
      <c r="AD12" s="260"/>
      <c r="AE12" s="271" t="str">
        <f>'三菜'!E46</f>
        <v>青蔥段 　　　　0.4Kg</v>
      </c>
      <c r="AF12" s="317"/>
      <c r="AG12" s="106"/>
      <c r="AH12" s="86"/>
      <c r="AI12" s="86"/>
      <c r="AJ12" s="90">
        <f t="shared" si="4"/>
        <v>0</v>
      </c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>
      <c r="A13" s="281"/>
      <c r="B13" s="260"/>
      <c r="C13" s="271">
        <f>'三菜'!E11</f>
        <v>0</v>
      </c>
      <c r="D13" s="317"/>
      <c r="E13" s="106"/>
      <c r="F13" s="85"/>
      <c r="G13" s="117"/>
      <c r="H13" s="90">
        <f t="shared" si="0"/>
        <v>0</v>
      </c>
      <c r="I13" s="260"/>
      <c r="J13" s="271">
        <f>'三菜'!E20</f>
        <v>0</v>
      </c>
      <c r="K13" s="317"/>
      <c r="L13" s="106"/>
      <c r="M13" s="85"/>
      <c r="N13" s="117"/>
      <c r="O13" s="90">
        <f t="shared" si="1"/>
        <v>0</v>
      </c>
      <c r="P13" s="260"/>
      <c r="Q13" s="271" t="str">
        <f>'三菜'!F24</f>
        <v>乾香菇絲 　　　0.3Kg</v>
      </c>
      <c r="R13" s="317"/>
      <c r="S13" s="106"/>
      <c r="T13" s="85"/>
      <c r="U13" s="85"/>
      <c r="V13" s="90">
        <f t="shared" si="2"/>
        <v>0</v>
      </c>
      <c r="W13" s="260"/>
      <c r="X13" s="271">
        <f>'三菜'!E38</f>
        <v>0</v>
      </c>
      <c r="Y13" s="317"/>
      <c r="Z13" s="106"/>
      <c r="AA13" s="85"/>
      <c r="AB13" s="85"/>
      <c r="AC13" s="90">
        <f t="shared" si="3"/>
        <v>0</v>
      </c>
      <c r="AD13" s="260"/>
      <c r="AE13" s="271" t="str">
        <f>'三菜'!E47</f>
        <v>蒜末 　　　　　0.3Kg</v>
      </c>
      <c r="AF13" s="317"/>
      <c r="AG13" s="106"/>
      <c r="AH13" s="85"/>
      <c r="AI13" s="85"/>
      <c r="AJ13" s="90">
        <f t="shared" si="4"/>
        <v>0</v>
      </c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 thickBot="1">
      <c r="A14" s="282"/>
      <c r="B14" s="262"/>
      <c r="C14" s="274">
        <f>'三菜'!E12</f>
        <v>0</v>
      </c>
      <c r="D14" s="318"/>
      <c r="E14" s="101"/>
      <c r="F14" s="89"/>
      <c r="G14" s="102"/>
      <c r="H14" s="92">
        <f t="shared" si="0"/>
        <v>0</v>
      </c>
      <c r="I14" s="262"/>
      <c r="J14" s="274">
        <f>'三菜'!E21</f>
        <v>0</v>
      </c>
      <c r="K14" s="318"/>
      <c r="L14" s="101"/>
      <c r="M14" s="89"/>
      <c r="N14" s="102"/>
      <c r="O14" s="92">
        <f t="shared" si="1"/>
        <v>0</v>
      </c>
      <c r="P14" s="262"/>
      <c r="Q14" s="274">
        <f>'三菜'!E30</f>
        <v>0</v>
      </c>
      <c r="R14" s="318"/>
      <c r="S14" s="101"/>
      <c r="T14" s="89"/>
      <c r="U14" s="89"/>
      <c r="V14" s="92">
        <f t="shared" si="2"/>
        <v>0</v>
      </c>
      <c r="W14" s="262"/>
      <c r="X14" s="274">
        <f>'三菜'!E39</f>
        <v>0</v>
      </c>
      <c r="Y14" s="318"/>
      <c r="Z14" s="101"/>
      <c r="AA14" s="89"/>
      <c r="AB14" s="89"/>
      <c r="AC14" s="92">
        <f t="shared" si="3"/>
        <v>0</v>
      </c>
      <c r="AD14" s="262"/>
      <c r="AE14" s="274" t="str">
        <f>'三菜'!E48</f>
        <v>甜麵醬600g            自備</v>
      </c>
      <c r="AF14" s="318"/>
      <c r="AG14" s="101"/>
      <c r="AH14" s="89"/>
      <c r="AI14" s="89"/>
      <c r="AJ14" s="92">
        <f t="shared" si="4"/>
        <v>0</v>
      </c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>
      <c r="A15" s="284" t="s">
        <v>45</v>
      </c>
      <c r="B15" s="259" t="str">
        <f>TRIM('三菜'!F4)</f>
        <v>火腿四色</v>
      </c>
      <c r="C15" s="285" t="str">
        <f>'三菜'!F5</f>
        <v>馬鈴薯小丁 　　　8Kg</v>
      </c>
      <c r="D15" s="321"/>
      <c r="E15" s="104"/>
      <c r="F15" s="85" t="s">
        <v>62</v>
      </c>
      <c r="G15" s="118"/>
      <c r="H15" s="82">
        <f>E15*G15</f>
        <v>0</v>
      </c>
      <c r="I15" s="259" t="str">
        <f>TRIM('三菜'!F13)</f>
        <v>蔥燒甜條</v>
      </c>
      <c r="J15" s="285" t="str">
        <f>'三菜'!F14</f>
        <v>洋蔥絲 　　　　8.5Kg</v>
      </c>
      <c r="K15" s="321"/>
      <c r="L15" s="104"/>
      <c r="M15" s="85" t="s">
        <v>62</v>
      </c>
      <c r="N15" s="118"/>
      <c r="O15" s="82">
        <f>L15*N15</f>
        <v>0</v>
      </c>
      <c r="P15" s="259" t="str">
        <f>TRIM('三菜'!G22)</f>
        <v>芝麻包</v>
      </c>
      <c r="Q15" s="285" t="str">
        <f>'三菜'!G23</f>
        <v>芝麻包(欣 　　　235個</v>
      </c>
      <c r="R15" s="321"/>
      <c r="S15" s="104"/>
      <c r="T15" s="85" t="s">
        <v>62</v>
      </c>
      <c r="U15" s="81"/>
      <c r="V15" s="82">
        <f>S15*U15</f>
        <v>0</v>
      </c>
      <c r="W15" s="259" t="str">
        <f>TRIM('三菜'!F31)</f>
        <v>白玉麵筋</v>
      </c>
      <c r="X15" s="285" t="str">
        <f>'三菜'!F32</f>
        <v>白蘿蔔中丁 　　　16Kg</v>
      </c>
      <c r="Y15" s="321"/>
      <c r="Z15" s="104"/>
      <c r="AA15" s="85" t="s">
        <v>62</v>
      </c>
      <c r="AB15" s="81"/>
      <c r="AC15" s="82">
        <f>Z15*AB15</f>
        <v>0</v>
      </c>
      <c r="AD15" s="259" t="str">
        <f>TRIM('三菜'!F40)</f>
        <v>紅k炒蛋</v>
      </c>
      <c r="AE15" s="285" t="str">
        <f>'三菜'!F41</f>
        <v>蛋 　　　　　　　11Kg</v>
      </c>
      <c r="AF15" s="321"/>
      <c r="AG15" s="104"/>
      <c r="AH15" s="85" t="s">
        <v>62</v>
      </c>
      <c r="AI15" s="81"/>
      <c r="AJ15" s="82">
        <f>AG15*AI15</f>
        <v>0</v>
      </c>
      <c r="AK15" s="55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281"/>
      <c r="B16" s="260"/>
      <c r="C16" s="271" t="str">
        <f>'三菜'!F6</f>
        <v>小黃瓜小丁 　　　3Kg</v>
      </c>
      <c r="D16" s="317"/>
      <c r="E16" s="106"/>
      <c r="F16" s="85" t="s">
        <v>62</v>
      </c>
      <c r="G16" s="119"/>
      <c r="H16" s="90">
        <f t="shared" si="0"/>
        <v>0</v>
      </c>
      <c r="I16" s="260"/>
      <c r="J16" s="271" t="str">
        <f>'三菜'!F15</f>
        <v>小黑輪條 　　　　8Kg</v>
      </c>
      <c r="K16" s="317"/>
      <c r="L16" s="106"/>
      <c r="M16" s="85" t="s">
        <v>62</v>
      </c>
      <c r="N16" s="119"/>
      <c r="O16" s="90">
        <f aca="true" t="shared" si="5" ref="O16:O22">L16*N16</f>
        <v>0</v>
      </c>
      <c r="P16" s="260"/>
      <c r="Q16" s="271" t="e">
        <f>三菜!#REF!</f>
        <v>#REF!</v>
      </c>
      <c r="R16" s="317"/>
      <c r="S16" s="106"/>
      <c r="T16" s="85" t="s">
        <v>62</v>
      </c>
      <c r="U16" s="79"/>
      <c r="V16" s="90">
        <f aca="true" t="shared" si="6" ref="V16:V22">S16*U16</f>
        <v>0</v>
      </c>
      <c r="W16" s="260"/>
      <c r="X16" s="271" t="str">
        <f>'三菜'!F33</f>
        <v>紅蘿蔔中丁 　　1.5Kg</v>
      </c>
      <c r="Y16" s="317"/>
      <c r="Z16" s="106"/>
      <c r="AA16" s="85" t="s">
        <v>62</v>
      </c>
      <c r="AB16" s="79"/>
      <c r="AC16" s="90">
        <f aca="true" t="shared" si="7" ref="AC16:AC22">Z16*AB16</f>
        <v>0</v>
      </c>
      <c r="AD16" s="260"/>
      <c r="AE16" s="271" t="str">
        <f>'三菜'!F42</f>
        <v>紅蘿蔔絲 　　　　10Kg</v>
      </c>
      <c r="AF16" s="317"/>
      <c r="AG16" s="106"/>
      <c r="AH16" s="85" t="s">
        <v>62</v>
      </c>
      <c r="AI16" s="79"/>
      <c r="AJ16" s="90">
        <f aca="true" t="shared" si="8" ref="AJ16:AJ22">AG16*AI16</f>
        <v>0</v>
      </c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281"/>
      <c r="B17" s="260"/>
      <c r="C17" s="271" t="str">
        <f>'三菜'!F7</f>
        <v>玉米粒 　　　　　3Kg</v>
      </c>
      <c r="D17" s="317"/>
      <c r="E17" s="106"/>
      <c r="F17" s="85" t="s">
        <v>62</v>
      </c>
      <c r="G17" s="119"/>
      <c r="H17" s="90">
        <f t="shared" si="0"/>
        <v>0</v>
      </c>
      <c r="I17" s="260"/>
      <c r="J17" s="271" t="str">
        <f>'三菜'!F16</f>
        <v>紅蘿蔔絲 　　　　1Kg</v>
      </c>
      <c r="K17" s="317"/>
      <c r="L17" s="106"/>
      <c r="M17" s="85" t="s">
        <v>62</v>
      </c>
      <c r="N17" s="119"/>
      <c r="O17" s="90">
        <f t="shared" si="5"/>
        <v>0</v>
      </c>
      <c r="P17" s="260"/>
      <c r="Q17" s="271">
        <f>'三菜'!F25</f>
        <v>0</v>
      </c>
      <c r="R17" s="317"/>
      <c r="S17" s="106"/>
      <c r="T17" s="85" t="s">
        <v>62</v>
      </c>
      <c r="U17" s="79"/>
      <c r="V17" s="90">
        <f t="shared" si="6"/>
        <v>0</v>
      </c>
      <c r="W17" s="260"/>
      <c r="X17" s="271" t="str">
        <f>'三菜'!F34</f>
        <v>麵筋泡 　　　　　1Kg</v>
      </c>
      <c r="Y17" s="317"/>
      <c r="Z17" s="106"/>
      <c r="AA17" s="85" t="s">
        <v>62</v>
      </c>
      <c r="AB17" s="79"/>
      <c r="AC17" s="90">
        <f t="shared" si="7"/>
        <v>0</v>
      </c>
      <c r="AD17" s="260"/>
      <c r="AE17" s="271" t="str">
        <f>'三菜'!F43</f>
        <v>青蔥珠 　　　　0.5Kg</v>
      </c>
      <c r="AF17" s="317"/>
      <c r="AG17" s="106"/>
      <c r="AH17" s="85" t="s">
        <v>62</v>
      </c>
      <c r="AI17" s="79"/>
      <c r="AJ17" s="90">
        <f t="shared" si="8"/>
        <v>0</v>
      </c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281"/>
      <c r="B18" s="260"/>
      <c r="C18" s="271" t="str">
        <f>'三菜'!F8</f>
        <v>火腿丁 　　　　　2Kg</v>
      </c>
      <c r="D18" s="317"/>
      <c r="E18" s="106"/>
      <c r="F18" s="85" t="s">
        <v>62</v>
      </c>
      <c r="G18" s="119"/>
      <c r="H18" s="90">
        <f t="shared" si="0"/>
        <v>0</v>
      </c>
      <c r="I18" s="260"/>
      <c r="J18" s="271" t="str">
        <f>'三菜'!F17</f>
        <v>蒜末 　　　　　0.1Kg</v>
      </c>
      <c r="K18" s="317"/>
      <c r="L18" s="106"/>
      <c r="M18" s="85" t="s">
        <v>62</v>
      </c>
      <c r="N18" s="119"/>
      <c r="O18" s="90">
        <f t="shared" si="5"/>
        <v>0</v>
      </c>
      <c r="P18" s="260"/>
      <c r="Q18" s="271">
        <f>'三菜'!F26</f>
        <v>0</v>
      </c>
      <c r="R18" s="317"/>
      <c r="S18" s="106"/>
      <c r="T18" s="85" t="s">
        <v>62</v>
      </c>
      <c r="U18" s="79"/>
      <c r="V18" s="90">
        <f t="shared" si="6"/>
        <v>0</v>
      </c>
      <c r="W18" s="260"/>
      <c r="X18" s="271" t="str">
        <f>'三菜'!F35</f>
        <v>乾香菇絲 　　　0.1Kg</v>
      </c>
      <c r="Y18" s="317"/>
      <c r="Z18" s="106"/>
      <c r="AA18" s="85" t="s">
        <v>62</v>
      </c>
      <c r="AB18" s="79"/>
      <c r="AC18" s="90">
        <f t="shared" si="7"/>
        <v>0</v>
      </c>
      <c r="AD18" s="260"/>
      <c r="AE18" s="271">
        <f>'三菜'!F44</f>
        <v>0</v>
      </c>
      <c r="AF18" s="317"/>
      <c r="AG18" s="106"/>
      <c r="AH18" s="85" t="s">
        <v>62</v>
      </c>
      <c r="AI18" s="79"/>
      <c r="AJ18" s="90">
        <f t="shared" si="8"/>
        <v>0</v>
      </c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281"/>
      <c r="B19" s="260"/>
      <c r="C19" s="271" t="str">
        <f>'三菜'!F9</f>
        <v>紅蘿蔔小丁 　　　1Kg</v>
      </c>
      <c r="D19" s="317"/>
      <c r="E19" s="106"/>
      <c r="F19" s="86"/>
      <c r="G19" s="119"/>
      <c r="H19" s="90">
        <f t="shared" si="0"/>
        <v>0</v>
      </c>
      <c r="I19" s="260"/>
      <c r="J19" s="271">
        <f>'三菜'!F18</f>
        <v>0</v>
      </c>
      <c r="K19" s="317"/>
      <c r="L19" s="106"/>
      <c r="M19" s="86"/>
      <c r="N19" s="119"/>
      <c r="O19" s="90">
        <f t="shared" si="5"/>
        <v>0</v>
      </c>
      <c r="P19" s="260"/>
      <c r="Q19" s="271">
        <f>'三菜'!F27</f>
        <v>0</v>
      </c>
      <c r="R19" s="317"/>
      <c r="S19" s="106"/>
      <c r="T19" s="86"/>
      <c r="U19" s="79"/>
      <c r="V19" s="90">
        <f t="shared" si="6"/>
        <v>0</v>
      </c>
      <c r="W19" s="260"/>
      <c r="X19" s="271">
        <f>'三菜'!F36</f>
        <v>0</v>
      </c>
      <c r="Y19" s="317"/>
      <c r="Z19" s="106"/>
      <c r="AA19" s="86"/>
      <c r="AB19" s="79"/>
      <c r="AC19" s="90">
        <f t="shared" si="7"/>
        <v>0</v>
      </c>
      <c r="AD19" s="260"/>
      <c r="AE19" s="271">
        <f>'三菜'!F45</f>
        <v>0</v>
      </c>
      <c r="AF19" s="317"/>
      <c r="AG19" s="106"/>
      <c r="AH19" s="86"/>
      <c r="AI19" s="79"/>
      <c r="AJ19" s="90">
        <f t="shared" si="8"/>
        <v>0</v>
      </c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281"/>
      <c r="B20" s="260"/>
      <c r="C20" s="271" t="str">
        <f>'三菜'!F10</f>
        <v>青蔥珠 　　　　0.3Kg</v>
      </c>
      <c r="D20" s="317"/>
      <c r="E20" s="106"/>
      <c r="F20" s="86"/>
      <c r="G20" s="119"/>
      <c r="H20" s="90">
        <f t="shared" si="0"/>
        <v>0</v>
      </c>
      <c r="I20" s="260"/>
      <c r="J20" s="271">
        <f>'三菜'!F19</f>
        <v>0</v>
      </c>
      <c r="K20" s="317"/>
      <c r="L20" s="106"/>
      <c r="M20" s="86"/>
      <c r="N20" s="119"/>
      <c r="O20" s="90">
        <f t="shared" si="5"/>
        <v>0</v>
      </c>
      <c r="P20" s="260"/>
      <c r="Q20" s="271">
        <f>'三菜'!F28</f>
        <v>0</v>
      </c>
      <c r="R20" s="317"/>
      <c r="S20" s="106"/>
      <c r="T20" s="86"/>
      <c r="U20" s="79"/>
      <c r="V20" s="90">
        <f t="shared" si="6"/>
        <v>0</v>
      </c>
      <c r="W20" s="260"/>
      <c r="X20" s="271">
        <f>'三菜'!F37</f>
        <v>0</v>
      </c>
      <c r="Y20" s="317"/>
      <c r="Z20" s="106"/>
      <c r="AA20" s="86"/>
      <c r="AB20" s="79"/>
      <c r="AC20" s="90">
        <f t="shared" si="7"/>
        <v>0</v>
      </c>
      <c r="AD20" s="260"/>
      <c r="AE20" s="271">
        <f>'三菜'!F46</f>
        <v>0</v>
      </c>
      <c r="AF20" s="317"/>
      <c r="AG20" s="106"/>
      <c r="AH20" s="86"/>
      <c r="AI20" s="79"/>
      <c r="AJ20" s="90">
        <f t="shared" si="8"/>
        <v>0</v>
      </c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>
      <c r="A21" s="281"/>
      <c r="B21" s="260"/>
      <c r="C21" s="271">
        <f>'三菜'!F11</f>
        <v>0</v>
      </c>
      <c r="D21" s="317"/>
      <c r="E21" s="106"/>
      <c r="F21" s="86"/>
      <c r="G21" s="119"/>
      <c r="H21" s="90">
        <f t="shared" si="0"/>
        <v>0</v>
      </c>
      <c r="I21" s="260"/>
      <c r="J21" s="271">
        <f>'三菜'!F20</f>
        <v>0</v>
      </c>
      <c r="K21" s="317"/>
      <c r="L21" s="106"/>
      <c r="M21" s="86"/>
      <c r="N21" s="119"/>
      <c r="O21" s="90">
        <f t="shared" si="5"/>
        <v>0</v>
      </c>
      <c r="P21" s="260"/>
      <c r="Q21" s="271">
        <f>'三菜'!F29</f>
        <v>0</v>
      </c>
      <c r="R21" s="317"/>
      <c r="S21" s="106"/>
      <c r="T21" s="86"/>
      <c r="U21" s="79"/>
      <c r="V21" s="90">
        <f t="shared" si="6"/>
        <v>0</v>
      </c>
      <c r="W21" s="260"/>
      <c r="X21" s="271">
        <f>'三菜'!F38</f>
        <v>0</v>
      </c>
      <c r="Y21" s="317"/>
      <c r="Z21" s="106"/>
      <c r="AA21" s="86"/>
      <c r="AB21" s="79"/>
      <c r="AC21" s="90">
        <f t="shared" si="7"/>
        <v>0</v>
      </c>
      <c r="AD21" s="260"/>
      <c r="AE21" s="271">
        <f>'三菜'!F47</f>
        <v>0</v>
      </c>
      <c r="AF21" s="317"/>
      <c r="AG21" s="106"/>
      <c r="AH21" s="86"/>
      <c r="AI21" s="79"/>
      <c r="AJ21" s="90">
        <f t="shared" si="8"/>
        <v>0</v>
      </c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 thickBot="1">
      <c r="A22" s="282"/>
      <c r="B22" s="261"/>
      <c r="C22" s="274">
        <f>'三菜'!F12</f>
        <v>0</v>
      </c>
      <c r="D22" s="318"/>
      <c r="E22" s="101"/>
      <c r="F22" s="87"/>
      <c r="G22" s="120"/>
      <c r="H22" s="83">
        <f t="shared" si="0"/>
        <v>0</v>
      </c>
      <c r="I22" s="261"/>
      <c r="J22" s="274">
        <f>'三菜'!F21</f>
        <v>0</v>
      </c>
      <c r="K22" s="318"/>
      <c r="L22" s="101"/>
      <c r="M22" s="87"/>
      <c r="N22" s="120"/>
      <c r="O22" s="83">
        <f t="shared" si="5"/>
        <v>0</v>
      </c>
      <c r="P22" s="261"/>
      <c r="Q22" s="274">
        <f>'三菜'!F30</f>
        <v>0</v>
      </c>
      <c r="R22" s="318"/>
      <c r="S22" s="101"/>
      <c r="T22" s="87"/>
      <c r="U22" s="80"/>
      <c r="V22" s="83">
        <f t="shared" si="6"/>
        <v>0</v>
      </c>
      <c r="W22" s="261"/>
      <c r="X22" s="274">
        <f>'三菜'!F39</f>
        <v>0</v>
      </c>
      <c r="Y22" s="318"/>
      <c r="Z22" s="101"/>
      <c r="AA22" s="87"/>
      <c r="AB22" s="80"/>
      <c r="AC22" s="83">
        <f t="shared" si="7"/>
        <v>0</v>
      </c>
      <c r="AD22" s="261"/>
      <c r="AE22" s="274">
        <f>'三菜'!F48</f>
        <v>0</v>
      </c>
      <c r="AF22" s="318"/>
      <c r="AG22" s="101"/>
      <c r="AH22" s="87"/>
      <c r="AI22" s="80"/>
      <c r="AJ22" s="83">
        <f t="shared" si="8"/>
        <v>0</v>
      </c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>
      <c r="A23" s="284" t="s">
        <v>46</v>
      </c>
      <c r="B23" s="259" t="str">
        <f>TRIM('三菜'!G4)</f>
        <v>炒空心菜</v>
      </c>
      <c r="C23" s="285" t="str">
        <f>'三菜'!G5</f>
        <v>空心菜切 　　　　18Kg</v>
      </c>
      <c r="D23" s="321"/>
      <c r="E23" s="104"/>
      <c r="F23" s="88" t="s">
        <v>62</v>
      </c>
      <c r="G23" s="118"/>
      <c r="H23" s="90">
        <f>E23*G23</f>
        <v>0</v>
      </c>
      <c r="I23" s="259" t="str">
        <f>TRIM('三菜'!G13)</f>
        <v>炒小蘿蔓</v>
      </c>
      <c r="J23" s="285" t="str">
        <f>'三菜'!G14</f>
        <v>小蘿蔓切 　　　　18Kg</v>
      </c>
      <c r="K23" s="321"/>
      <c r="L23" s="104"/>
      <c r="M23" s="88" t="s">
        <v>62</v>
      </c>
      <c r="N23" s="118"/>
      <c r="O23" s="90">
        <f>L23*N23</f>
        <v>0</v>
      </c>
      <c r="P23" s="259" t="e">
        <f>TRIM(三菜!#REF!)</f>
        <v>#REF!</v>
      </c>
      <c r="Q23" s="285" t="e">
        <f>三菜!#REF!</f>
        <v>#REF!</v>
      </c>
      <c r="R23" s="321"/>
      <c r="S23" s="104"/>
      <c r="T23" s="88" t="s">
        <v>62</v>
      </c>
      <c r="U23" s="81"/>
      <c r="V23" s="90">
        <f>S23*U23</f>
        <v>0</v>
      </c>
      <c r="W23" s="259" t="str">
        <f>TRIM('三菜'!G31)</f>
        <v>炒油菜</v>
      </c>
      <c r="X23" s="285" t="str">
        <f>'三菜'!G32</f>
        <v>油菜切段 　　　　18Kg</v>
      </c>
      <c r="Y23" s="321"/>
      <c r="Z23" s="104"/>
      <c r="AA23" s="116" t="s">
        <v>62</v>
      </c>
      <c r="AB23" s="81"/>
      <c r="AC23" s="90">
        <f>Z23*AB23</f>
        <v>0</v>
      </c>
      <c r="AD23" s="259" t="str">
        <f>TRIM('三菜'!G40)</f>
        <v>炒高麗菜</v>
      </c>
      <c r="AE23" s="285" t="str">
        <f>'三菜'!G41</f>
        <v>高麗菜切 　　　　18Kg</v>
      </c>
      <c r="AF23" s="321"/>
      <c r="AG23" s="104"/>
      <c r="AH23" s="116" t="s">
        <v>62</v>
      </c>
      <c r="AI23" s="81"/>
      <c r="AJ23" s="90">
        <f>AG23*AI23</f>
        <v>0</v>
      </c>
      <c r="AK23" s="55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281"/>
      <c r="B24" s="260"/>
      <c r="C24" s="271" t="str">
        <f>'三菜'!G6</f>
        <v>蒜末 　　　　　0.2Kg</v>
      </c>
      <c r="D24" s="317"/>
      <c r="E24" s="106"/>
      <c r="F24" s="85" t="s">
        <v>62</v>
      </c>
      <c r="G24" s="119"/>
      <c r="H24" s="90">
        <f t="shared" si="0"/>
        <v>0</v>
      </c>
      <c r="I24" s="260"/>
      <c r="J24" s="271" t="str">
        <f>'三菜'!G15</f>
        <v>蒜末 　　　　　0.2Kg</v>
      </c>
      <c r="K24" s="317"/>
      <c r="L24" s="106"/>
      <c r="M24" s="85" t="s">
        <v>62</v>
      </c>
      <c r="N24" s="119"/>
      <c r="O24" s="90">
        <f aca="true" t="shared" si="9" ref="O24:O36">L24*N24</f>
        <v>0</v>
      </c>
      <c r="P24" s="260"/>
      <c r="Q24" s="271">
        <f>'三菜'!G24</f>
        <v>0</v>
      </c>
      <c r="R24" s="317"/>
      <c r="S24" s="106"/>
      <c r="T24" s="85" t="s">
        <v>62</v>
      </c>
      <c r="U24" s="79"/>
      <c r="V24" s="90">
        <f aca="true" t="shared" si="10" ref="V24:V36">S24*U24</f>
        <v>0</v>
      </c>
      <c r="W24" s="260"/>
      <c r="X24" s="271" t="str">
        <f>'三菜'!G33</f>
        <v>蒜末 　　　　　0.2Kg</v>
      </c>
      <c r="Y24" s="317"/>
      <c r="Z24" s="106"/>
      <c r="AA24" s="86" t="s">
        <v>62</v>
      </c>
      <c r="AB24" s="79"/>
      <c r="AC24" s="90">
        <f aca="true" t="shared" si="11" ref="AC24:AC36">Z24*AB24</f>
        <v>0</v>
      </c>
      <c r="AD24" s="260"/>
      <c r="AE24" s="271" t="str">
        <f>'三菜'!G42</f>
        <v>紅蘿蔔絲 　　　　1Kg</v>
      </c>
      <c r="AF24" s="317"/>
      <c r="AG24" s="106"/>
      <c r="AH24" s="86" t="s">
        <v>62</v>
      </c>
      <c r="AI24" s="79"/>
      <c r="AJ24" s="90">
        <f aca="true" t="shared" si="12" ref="AJ24:AJ36">AG24*AI24</f>
        <v>0</v>
      </c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281"/>
      <c r="B25" s="260"/>
      <c r="C25" s="271">
        <f>'三菜'!G7</f>
        <v>0</v>
      </c>
      <c r="D25" s="317"/>
      <c r="E25" s="106"/>
      <c r="F25" s="86"/>
      <c r="G25" s="105"/>
      <c r="H25" s="90">
        <f t="shared" si="0"/>
        <v>0</v>
      </c>
      <c r="I25" s="260"/>
      <c r="J25" s="271">
        <f>'三菜'!G16</f>
        <v>0</v>
      </c>
      <c r="K25" s="317"/>
      <c r="L25" s="106"/>
      <c r="M25" s="86"/>
      <c r="N25" s="105"/>
      <c r="O25" s="90">
        <f t="shared" si="9"/>
        <v>0</v>
      </c>
      <c r="P25" s="260"/>
      <c r="Q25" s="271">
        <f>'三菜'!G25</f>
        <v>0</v>
      </c>
      <c r="R25" s="317"/>
      <c r="S25" s="106"/>
      <c r="T25" s="86"/>
      <c r="U25" s="86"/>
      <c r="V25" s="90">
        <f t="shared" si="10"/>
        <v>0</v>
      </c>
      <c r="W25" s="260"/>
      <c r="X25" s="271">
        <f>'三菜'!G34</f>
        <v>0</v>
      </c>
      <c r="Y25" s="317"/>
      <c r="Z25" s="106"/>
      <c r="AA25" s="86"/>
      <c r="AB25" s="86"/>
      <c r="AC25" s="90">
        <f t="shared" si="11"/>
        <v>0</v>
      </c>
      <c r="AD25" s="260"/>
      <c r="AE25" s="271" t="str">
        <f>'三菜'!G43</f>
        <v>蒜末 　　　　　0.2Kg</v>
      </c>
      <c r="AF25" s="317"/>
      <c r="AG25" s="106"/>
      <c r="AH25" s="86"/>
      <c r="AI25" s="86"/>
      <c r="AJ25" s="90">
        <f t="shared" si="12"/>
        <v>0</v>
      </c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281"/>
      <c r="B26" s="260"/>
      <c r="C26" s="271">
        <f>'三菜'!G8</f>
        <v>0</v>
      </c>
      <c r="D26" s="317"/>
      <c r="E26" s="106"/>
      <c r="F26" s="86"/>
      <c r="G26" s="105"/>
      <c r="H26" s="90">
        <f t="shared" si="0"/>
        <v>0</v>
      </c>
      <c r="I26" s="260"/>
      <c r="J26" s="271">
        <f>'三菜'!G17</f>
        <v>0</v>
      </c>
      <c r="K26" s="317"/>
      <c r="L26" s="106"/>
      <c r="M26" s="86"/>
      <c r="N26" s="105"/>
      <c r="O26" s="90">
        <f t="shared" si="9"/>
        <v>0</v>
      </c>
      <c r="P26" s="260"/>
      <c r="Q26" s="271">
        <f>'三菜'!G26</f>
        <v>0</v>
      </c>
      <c r="R26" s="317"/>
      <c r="S26" s="106"/>
      <c r="T26" s="86"/>
      <c r="U26" s="86"/>
      <c r="V26" s="90">
        <f t="shared" si="10"/>
        <v>0</v>
      </c>
      <c r="W26" s="260"/>
      <c r="X26" s="271">
        <f>'三菜'!G35</f>
        <v>0</v>
      </c>
      <c r="Y26" s="317"/>
      <c r="Z26" s="106"/>
      <c r="AA26" s="86"/>
      <c r="AB26" s="86"/>
      <c r="AC26" s="90">
        <f t="shared" si="11"/>
        <v>0</v>
      </c>
      <c r="AD26" s="260"/>
      <c r="AE26" s="271">
        <f>'三菜'!G44</f>
        <v>0</v>
      </c>
      <c r="AF26" s="317"/>
      <c r="AG26" s="106"/>
      <c r="AH26" s="86"/>
      <c r="AI26" s="86"/>
      <c r="AJ26" s="90">
        <f t="shared" si="12"/>
        <v>0</v>
      </c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>
      <c r="A27" s="281"/>
      <c r="B27" s="260"/>
      <c r="C27" s="271">
        <f>'三菜'!G9</f>
        <v>0</v>
      </c>
      <c r="D27" s="317"/>
      <c r="E27" s="106"/>
      <c r="F27" s="86"/>
      <c r="G27" s="105"/>
      <c r="H27" s="90">
        <f t="shared" si="0"/>
        <v>0</v>
      </c>
      <c r="I27" s="260"/>
      <c r="J27" s="271">
        <f>'三菜'!G18</f>
        <v>0</v>
      </c>
      <c r="K27" s="317"/>
      <c r="L27" s="106"/>
      <c r="M27" s="86"/>
      <c r="N27" s="105"/>
      <c r="O27" s="90">
        <f t="shared" si="9"/>
        <v>0</v>
      </c>
      <c r="P27" s="260"/>
      <c r="Q27" s="271">
        <f>'三菜'!G27</f>
        <v>0</v>
      </c>
      <c r="R27" s="317"/>
      <c r="S27" s="106"/>
      <c r="T27" s="86"/>
      <c r="U27" s="86"/>
      <c r="V27" s="90">
        <f t="shared" si="10"/>
        <v>0</v>
      </c>
      <c r="W27" s="260"/>
      <c r="X27" s="271">
        <f>'三菜'!G36</f>
        <v>0</v>
      </c>
      <c r="Y27" s="317"/>
      <c r="Z27" s="106"/>
      <c r="AA27" s="86"/>
      <c r="AB27" s="86"/>
      <c r="AC27" s="90">
        <f t="shared" si="11"/>
        <v>0</v>
      </c>
      <c r="AD27" s="260"/>
      <c r="AE27" s="271">
        <f>'三菜'!G45</f>
        <v>0</v>
      </c>
      <c r="AF27" s="317"/>
      <c r="AG27" s="106"/>
      <c r="AH27" s="86"/>
      <c r="AI27" s="86"/>
      <c r="AJ27" s="90">
        <f t="shared" si="12"/>
        <v>0</v>
      </c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 thickBot="1">
      <c r="A28" s="282"/>
      <c r="B28" s="262"/>
      <c r="C28" s="274">
        <f>'三菜'!G12</f>
        <v>0</v>
      </c>
      <c r="D28" s="318"/>
      <c r="E28" s="123"/>
      <c r="F28" s="87"/>
      <c r="G28" s="121"/>
      <c r="H28" s="92">
        <f t="shared" si="0"/>
        <v>0</v>
      </c>
      <c r="I28" s="262"/>
      <c r="J28" s="274">
        <f>'三菜'!G19</f>
        <v>0</v>
      </c>
      <c r="K28" s="318"/>
      <c r="L28" s="123"/>
      <c r="M28" s="87"/>
      <c r="N28" s="121"/>
      <c r="O28" s="92">
        <f t="shared" si="9"/>
        <v>0</v>
      </c>
      <c r="P28" s="262"/>
      <c r="Q28" s="274">
        <f>'三菜'!G28</f>
        <v>0</v>
      </c>
      <c r="R28" s="318"/>
      <c r="S28" s="123"/>
      <c r="T28" s="87"/>
      <c r="U28" s="87"/>
      <c r="V28" s="92">
        <f t="shared" si="10"/>
        <v>0</v>
      </c>
      <c r="W28" s="262"/>
      <c r="X28" s="274">
        <f>'三菜'!G37</f>
        <v>0</v>
      </c>
      <c r="Y28" s="318"/>
      <c r="Z28" s="123"/>
      <c r="AA28" s="87"/>
      <c r="AB28" s="87"/>
      <c r="AC28" s="92">
        <f t="shared" si="11"/>
        <v>0</v>
      </c>
      <c r="AD28" s="262"/>
      <c r="AE28" s="274">
        <f>'三菜'!G46</f>
        <v>0</v>
      </c>
      <c r="AF28" s="318"/>
      <c r="AG28" s="123"/>
      <c r="AH28" s="87"/>
      <c r="AI28" s="87"/>
      <c r="AJ28" s="92">
        <f t="shared" si="12"/>
        <v>0</v>
      </c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25" customHeight="1">
      <c r="A29" s="284" t="s">
        <v>47</v>
      </c>
      <c r="B29" s="259" t="str">
        <f>TRIM('三菜'!H4)</f>
        <v>高鈣味噌湯</v>
      </c>
      <c r="C29" s="285" t="str">
        <f>'三菜'!H5</f>
        <v>洋蔥小丁 　　　　2Kg</v>
      </c>
      <c r="D29" s="321"/>
      <c r="E29" s="104"/>
      <c r="F29" s="116" t="s">
        <v>62</v>
      </c>
      <c r="G29" s="103"/>
      <c r="H29" s="82">
        <f t="shared" si="0"/>
        <v>0</v>
      </c>
      <c r="I29" s="259" t="str">
        <f>TRIM('三菜'!H13)</f>
        <v>蘿蔔排骨湯</v>
      </c>
      <c r="J29" s="285" t="str">
        <f>'三菜'!H14</f>
        <v>白蘿蔔中丁 　　　8Kg</v>
      </c>
      <c r="K29" s="321"/>
      <c r="L29" s="104"/>
      <c r="M29" s="88" t="s">
        <v>62</v>
      </c>
      <c r="N29" s="103"/>
      <c r="O29" s="82">
        <f t="shared" si="9"/>
        <v>0</v>
      </c>
      <c r="P29" s="259">
        <f>TRIM('三菜'!H22)</f>
      </c>
      <c r="Q29" s="285">
        <f>'三菜'!H23</f>
        <v>0</v>
      </c>
      <c r="R29" s="321"/>
      <c r="S29" s="104"/>
      <c r="T29" s="88" t="s">
        <v>62</v>
      </c>
      <c r="U29" s="88"/>
      <c r="V29" s="82">
        <f t="shared" si="10"/>
        <v>0</v>
      </c>
      <c r="W29" s="259" t="str">
        <f>TRIM('三菜'!H31)</f>
        <v>紫菜一口餃湯</v>
      </c>
      <c r="X29" s="285" t="str">
        <f>'三菜'!H32</f>
        <v>小白菜切 　　　　4Kg</v>
      </c>
      <c r="Y29" s="321"/>
      <c r="Z29" s="104"/>
      <c r="AA29" s="116" t="s">
        <v>62</v>
      </c>
      <c r="AB29" s="88"/>
      <c r="AC29" s="82">
        <f t="shared" si="11"/>
        <v>0</v>
      </c>
      <c r="AD29" s="259" t="str">
        <f>TRIM('三菜'!H40)</f>
        <v>榨菜肉絲湯</v>
      </c>
      <c r="AE29" s="285" t="str">
        <f>'三菜'!H41</f>
        <v>榨菜絲 　　　　　5Kg</v>
      </c>
      <c r="AF29" s="321"/>
      <c r="AG29" s="104"/>
      <c r="AH29" s="116" t="s">
        <v>62</v>
      </c>
      <c r="AI29" s="88"/>
      <c r="AJ29" s="82">
        <f t="shared" si="12"/>
        <v>0</v>
      </c>
      <c r="AK29" s="55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9"/>
      <c r="AY29" s="47"/>
      <c r="AZ29" s="46"/>
    </row>
    <row r="30" spans="1:52" ht="14.25" customHeight="1">
      <c r="A30" s="281"/>
      <c r="B30" s="260"/>
      <c r="C30" s="271" t="str">
        <f>'三菜'!H6</f>
        <v>粗豆腐切丁4.5k(封口) 2板</v>
      </c>
      <c r="D30" s="317"/>
      <c r="E30" s="106"/>
      <c r="F30" s="86" t="s">
        <v>62</v>
      </c>
      <c r="G30" s="105"/>
      <c r="H30" s="90">
        <f t="shared" si="0"/>
        <v>0</v>
      </c>
      <c r="I30" s="260"/>
      <c r="J30" s="271" t="str">
        <f>'三菜'!H15</f>
        <v>中排骨 　　　　　3Kg</v>
      </c>
      <c r="K30" s="317"/>
      <c r="L30" s="106"/>
      <c r="M30" s="85" t="s">
        <v>62</v>
      </c>
      <c r="N30" s="105"/>
      <c r="O30" s="90">
        <f t="shared" si="9"/>
        <v>0</v>
      </c>
      <c r="P30" s="260"/>
      <c r="Q30" s="271">
        <f>'三菜'!H24</f>
        <v>0</v>
      </c>
      <c r="R30" s="317"/>
      <c r="S30" s="106"/>
      <c r="T30" s="85" t="s">
        <v>62</v>
      </c>
      <c r="U30" s="86"/>
      <c r="V30" s="90">
        <f t="shared" si="10"/>
        <v>0</v>
      </c>
      <c r="W30" s="260"/>
      <c r="X30" s="271" t="str">
        <f>'三菜'!H33</f>
        <v>一口餃1.3K 　　　3袋</v>
      </c>
      <c r="Y30" s="317"/>
      <c r="Z30" s="106"/>
      <c r="AA30" s="86" t="s">
        <v>62</v>
      </c>
      <c r="AB30" s="86"/>
      <c r="AC30" s="90">
        <f t="shared" si="11"/>
        <v>0</v>
      </c>
      <c r="AD30" s="260"/>
      <c r="AE30" s="271" t="str">
        <f>'三菜'!H42</f>
        <v>肉絲-溫 　　　　　2Kg</v>
      </c>
      <c r="AF30" s="317"/>
      <c r="AG30" s="106"/>
      <c r="AH30" s="86" t="s">
        <v>62</v>
      </c>
      <c r="AI30" s="86"/>
      <c r="AJ30" s="90">
        <f t="shared" si="12"/>
        <v>0</v>
      </c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25" customHeight="1">
      <c r="A31" s="281"/>
      <c r="B31" s="260"/>
      <c r="C31" s="271" t="str">
        <f>'三菜'!H7</f>
        <v>味噌(3k) 　　　　 1箱</v>
      </c>
      <c r="D31" s="317"/>
      <c r="E31" s="106"/>
      <c r="F31" s="86" t="s">
        <v>62</v>
      </c>
      <c r="G31" s="105"/>
      <c r="H31" s="90">
        <f t="shared" si="0"/>
        <v>0</v>
      </c>
      <c r="I31" s="260"/>
      <c r="J31" s="271" t="str">
        <f>'三菜'!H16</f>
        <v>芹菜珠 　　　　0.1Kg</v>
      </c>
      <c r="K31" s="317"/>
      <c r="L31" s="106"/>
      <c r="M31" s="85" t="s">
        <v>62</v>
      </c>
      <c r="N31" s="105"/>
      <c r="O31" s="90">
        <f t="shared" si="9"/>
        <v>0</v>
      </c>
      <c r="P31" s="260"/>
      <c r="Q31" s="271">
        <f>'三菜'!H25</f>
        <v>0</v>
      </c>
      <c r="R31" s="317"/>
      <c r="S31" s="106"/>
      <c r="T31" s="85" t="s">
        <v>62</v>
      </c>
      <c r="U31" s="86"/>
      <c r="V31" s="90">
        <f t="shared" si="10"/>
        <v>0</v>
      </c>
      <c r="W31" s="260"/>
      <c r="X31" s="271" t="str">
        <f>'三菜'!H34</f>
        <v>榨菜絲 　　　　1.5Kg</v>
      </c>
      <c r="Y31" s="317"/>
      <c r="Z31" s="106"/>
      <c r="AA31" s="85" t="s">
        <v>62</v>
      </c>
      <c r="AB31" s="86"/>
      <c r="AC31" s="90">
        <f t="shared" si="11"/>
        <v>0</v>
      </c>
      <c r="AD31" s="260"/>
      <c r="AE31" s="271" t="str">
        <f>'三菜'!H43</f>
        <v>青蔥珠 　　　　0.3Kg</v>
      </c>
      <c r="AF31" s="317"/>
      <c r="AG31" s="106"/>
      <c r="AH31" s="85" t="s">
        <v>62</v>
      </c>
      <c r="AI31" s="86"/>
      <c r="AJ31" s="90">
        <f t="shared" si="12"/>
        <v>0</v>
      </c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25" customHeight="1">
      <c r="A32" s="281"/>
      <c r="B32" s="260"/>
      <c r="C32" s="271" t="str">
        <f>'三菜'!H8</f>
        <v>小魚乾 　　　　0.3Kg</v>
      </c>
      <c r="D32" s="317"/>
      <c r="E32" s="106"/>
      <c r="F32" s="86"/>
      <c r="G32" s="105"/>
      <c r="H32" s="90">
        <f t="shared" si="0"/>
        <v>0</v>
      </c>
      <c r="I32" s="260"/>
      <c r="J32" s="271">
        <f>'三菜'!H17</f>
        <v>0</v>
      </c>
      <c r="K32" s="317"/>
      <c r="L32" s="106"/>
      <c r="M32" s="86"/>
      <c r="N32" s="105"/>
      <c r="O32" s="90">
        <f t="shared" si="9"/>
        <v>0</v>
      </c>
      <c r="P32" s="260"/>
      <c r="Q32" s="271">
        <f>'三菜'!H26</f>
        <v>0</v>
      </c>
      <c r="R32" s="317"/>
      <c r="S32" s="106"/>
      <c r="T32" s="86"/>
      <c r="U32" s="86"/>
      <c r="V32" s="90">
        <f t="shared" si="10"/>
        <v>0</v>
      </c>
      <c r="W32" s="260"/>
      <c r="X32" s="271" t="str">
        <f>'三菜'!H35</f>
        <v>芹菜珠 　　　　0.3Kg</v>
      </c>
      <c r="Y32" s="317"/>
      <c r="Z32" s="106"/>
      <c r="AA32" s="86"/>
      <c r="AB32" s="86"/>
      <c r="AC32" s="90">
        <f t="shared" si="11"/>
        <v>0</v>
      </c>
      <c r="AD32" s="260"/>
      <c r="AE32" s="271">
        <f>'三菜'!H44</f>
        <v>0</v>
      </c>
      <c r="AF32" s="317"/>
      <c r="AG32" s="106"/>
      <c r="AH32" s="86"/>
      <c r="AI32" s="86"/>
      <c r="AJ32" s="90">
        <f t="shared" si="12"/>
        <v>0</v>
      </c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25" customHeight="1">
      <c r="A33" s="281"/>
      <c r="B33" s="260"/>
      <c r="C33" s="271" t="str">
        <f>'三菜'!H9</f>
        <v>青蔥珠 　　　　0.3Kg</v>
      </c>
      <c r="D33" s="317"/>
      <c r="E33" s="106"/>
      <c r="F33" s="86"/>
      <c r="G33" s="105"/>
      <c r="H33" s="90">
        <f t="shared" si="0"/>
        <v>0</v>
      </c>
      <c r="I33" s="260"/>
      <c r="J33" s="271">
        <f>'三菜'!H18</f>
        <v>0</v>
      </c>
      <c r="K33" s="317"/>
      <c r="L33" s="106"/>
      <c r="M33" s="86"/>
      <c r="N33" s="105"/>
      <c r="O33" s="90">
        <f t="shared" si="9"/>
        <v>0</v>
      </c>
      <c r="P33" s="260"/>
      <c r="Q33" s="271">
        <f>'三菜'!H27</f>
        <v>0</v>
      </c>
      <c r="R33" s="317"/>
      <c r="S33" s="106"/>
      <c r="T33" s="86"/>
      <c r="U33" s="86"/>
      <c r="V33" s="90">
        <f t="shared" si="10"/>
        <v>0</v>
      </c>
      <c r="W33" s="260"/>
      <c r="X33" s="271" t="str">
        <f>'三菜'!H36</f>
        <v>紫菜片 　　　　0.1Kg</v>
      </c>
      <c r="Y33" s="317"/>
      <c r="Z33" s="106"/>
      <c r="AA33" s="86"/>
      <c r="AB33" s="86"/>
      <c r="AC33" s="90">
        <f t="shared" si="11"/>
        <v>0</v>
      </c>
      <c r="AD33" s="260"/>
      <c r="AE33" s="271">
        <f>'三菜'!H45</f>
        <v>0</v>
      </c>
      <c r="AF33" s="317"/>
      <c r="AG33" s="106"/>
      <c r="AH33" s="86"/>
      <c r="AI33" s="86"/>
      <c r="AJ33" s="90">
        <f t="shared" si="12"/>
        <v>0</v>
      </c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>
      <c r="A34" s="281"/>
      <c r="B34" s="260"/>
      <c r="C34" s="271">
        <f>'三菜'!H11</f>
        <v>0</v>
      </c>
      <c r="D34" s="317"/>
      <c r="E34" s="106"/>
      <c r="F34" s="86"/>
      <c r="G34" s="105"/>
      <c r="H34" s="90">
        <f t="shared" si="0"/>
        <v>0</v>
      </c>
      <c r="I34" s="260"/>
      <c r="J34" s="271">
        <f>'三菜'!H19</f>
        <v>0</v>
      </c>
      <c r="K34" s="317"/>
      <c r="L34" s="106"/>
      <c r="M34" s="86"/>
      <c r="N34" s="105"/>
      <c r="O34" s="90">
        <f t="shared" si="9"/>
        <v>0</v>
      </c>
      <c r="P34" s="260"/>
      <c r="Q34" s="271">
        <f>'三菜'!H28</f>
        <v>0</v>
      </c>
      <c r="R34" s="317"/>
      <c r="S34" s="106"/>
      <c r="T34" s="86"/>
      <c r="U34" s="86"/>
      <c r="V34" s="90">
        <f t="shared" si="10"/>
        <v>0</v>
      </c>
      <c r="W34" s="260"/>
      <c r="X34" s="271">
        <f>'三菜'!H37</f>
        <v>0</v>
      </c>
      <c r="Y34" s="317"/>
      <c r="Z34" s="106"/>
      <c r="AA34" s="86"/>
      <c r="AB34" s="86"/>
      <c r="AC34" s="90">
        <f t="shared" si="11"/>
        <v>0</v>
      </c>
      <c r="AD34" s="260"/>
      <c r="AE34" s="271">
        <f>'三菜'!H46</f>
        <v>0</v>
      </c>
      <c r="AF34" s="317"/>
      <c r="AG34" s="106"/>
      <c r="AH34" s="86"/>
      <c r="AI34" s="86"/>
      <c r="AJ34" s="90">
        <f t="shared" si="12"/>
        <v>0</v>
      </c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 thickBot="1">
      <c r="A35" s="281"/>
      <c r="B35" s="262"/>
      <c r="C35" s="274">
        <f>'三菜'!H12</f>
        <v>0</v>
      </c>
      <c r="D35" s="318"/>
      <c r="E35" s="101"/>
      <c r="F35" s="87"/>
      <c r="G35" s="121"/>
      <c r="H35" s="92">
        <f t="shared" si="0"/>
        <v>0</v>
      </c>
      <c r="I35" s="262"/>
      <c r="J35" s="274">
        <f>'三菜'!H20</f>
        <v>0</v>
      </c>
      <c r="K35" s="318"/>
      <c r="L35" s="101"/>
      <c r="M35" s="87"/>
      <c r="N35" s="121"/>
      <c r="O35" s="92">
        <f t="shared" si="9"/>
        <v>0</v>
      </c>
      <c r="P35" s="262"/>
      <c r="Q35" s="274">
        <f>'三菜'!H29</f>
        <v>0</v>
      </c>
      <c r="R35" s="318"/>
      <c r="S35" s="101"/>
      <c r="T35" s="87"/>
      <c r="U35" s="87"/>
      <c r="V35" s="92">
        <f t="shared" si="10"/>
        <v>0</v>
      </c>
      <c r="W35" s="262"/>
      <c r="X35" s="274">
        <f>'三菜'!H38</f>
        <v>0</v>
      </c>
      <c r="Y35" s="318"/>
      <c r="Z35" s="101"/>
      <c r="AA35" s="87"/>
      <c r="AB35" s="87"/>
      <c r="AC35" s="92">
        <f t="shared" si="11"/>
        <v>0</v>
      </c>
      <c r="AD35" s="262"/>
      <c r="AE35" s="274">
        <f>'三菜'!H47</f>
        <v>0</v>
      </c>
      <c r="AF35" s="318"/>
      <c r="AG35" s="101"/>
      <c r="AH35" s="87"/>
      <c r="AI35" s="87"/>
      <c r="AJ35" s="92">
        <f t="shared" si="12"/>
        <v>0</v>
      </c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25" customHeight="1" thickBot="1">
      <c r="A36" s="93" t="s">
        <v>48</v>
      </c>
      <c r="B36" s="107"/>
      <c r="C36" s="322">
        <f>'三菜'!I4</f>
        <v>0</v>
      </c>
      <c r="D36" s="323"/>
      <c r="E36" s="84"/>
      <c r="F36" s="94" t="s">
        <v>56</v>
      </c>
      <c r="G36" s="95"/>
      <c r="H36" s="108">
        <f t="shared" si="0"/>
        <v>0</v>
      </c>
      <c r="I36" s="107"/>
      <c r="J36" s="322" t="str">
        <f>'三菜'!I13</f>
        <v>水果</v>
      </c>
      <c r="K36" s="323"/>
      <c r="L36" s="84"/>
      <c r="M36" s="94" t="s">
        <v>56</v>
      </c>
      <c r="N36" s="95"/>
      <c r="O36" s="108">
        <f t="shared" si="9"/>
        <v>0</v>
      </c>
      <c r="P36" s="107"/>
      <c r="Q36" s="322">
        <f>'三菜'!I22</f>
        <v>0</v>
      </c>
      <c r="R36" s="323"/>
      <c r="S36" s="84"/>
      <c r="T36" s="94" t="s">
        <v>56</v>
      </c>
      <c r="U36" s="95"/>
      <c r="V36" s="108">
        <f t="shared" si="10"/>
        <v>0</v>
      </c>
      <c r="W36" s="107"/>
      <c r="X36" s="322" t="str">
        <f>'三菜'!I31</f>
        <v>水果</v>
      </c>
      <c r="Y36" s="323"/>
      <c r="Z36" s="84"/>
      <c r="AA36" s="94" t="s">
        <v>56</v>
      </c>
      <c r="AB36" s="95"/>
      <c r="AC36" s="108">
        <f t="shared" si="11"/>
        <v>0</v>
      </c>
      <c r="AD36" s="107"/>
      <c r="AE36" s="322">
        <f>'三菜'!I40</f>
        <v>0</v>
      </c>
      <c r="AF36" s="323"/>
      <c r="AG36" s="84"/>
      <c r="AH36" s="94" t="s">
        <v>56</v>
      </c>
      <c r="AI36" s="95"/>
      <c r="AJ36" s="108">
        <f t="shared" si="12"/>
        <v>0</v>
      </c>
      <c r="AK36" s="50"/>
      <c r="AL36" s="50"/>
      <c r="AM36" s="51"/>
      <c r="AN36" s="52"/>
      <c r="AO36" s="50"/>
      <c r="AP36" s="50"/>
      <c r="AQ36" s="51"/>
      <c r="AR36" s="52"/>
      <c r="AS36" s="50"/>
      <c r="AT36" s="50"/>
      <c r="AU36" s="51"/>
      <c r="AV36" s="52"/>
      <c r="AW36" s="50"/>
      <c r="AX36" s="50"/>
      <c r="AY36" s="51"/>
      <c r="AZ36" s="52"/>
    </row>
    <row r="37" spans="1:52" s="129" customFormat="1" ht="14.25" customHeight="1" thickBot="1">
      <c r="A37" s="124"/>
      <c r="B37" s="125"/>
      <c r="C37" s="311" t="s">
        <v>63</v>
      </c>
      <c r="D37" s="312"/>
      <c r="E37" s="313">
        <f>SUM(H7:H36)</f>
        <v>0</v>
      </c>
      <c r="F37" s="313"/>
      <c r="G37" s="313"/>
      <c r="H37" s="314"/>
      <c r="I37" s="125"/>
      <c r="J37" s="311" t="s">
        <v>63</v>
      </c>
      <c r="K37" s="312"/>
      <c r="L37" s="313">
        <f>SUM(O7:O36)</f>
        <v>0</v>
      </c>
      <c r="M37" s="313"/>
      <c r="N37" s="313"/>
      <c r="O37" s="314"/>
      <c r="P37" s="125"/>
      <c r="Q37" s="311" t="s">
        <v>63</v>
      </c>
      <c r="R37" s="312"/>
      <c r="S37" s="313">
        <f>SUM(V7:V36)</f>
        <v>0</v>
      </c>
      <c r="T37" s="313"/>
      <c r="U37" s="313"/>
      <c r="V37" s="314"/>
      <c r="W37" s="125"/>
      <c r="X37" s="311" t="s">
        <v>63</v>
      </c>
      <c r="Y37" s="312"/>
      <c r="Z37" s="313">
        <f>SUM(AC7:AC36)</f>
        <v>0</v>
      </c>
      <c r="AA37" s="313"/>
      <c r="AB37" s="313"/>
      <c r="AC37" s="314"/>
      <c r="AD37" s="125"/>
      <c r="AE37" s="311" t="s">
        <v>63</v>
      </c>
      <c r="AF37" s="312"/>
      <c r="AG37" s="313">
        <f>SUM(AJ7:AJ36)</f>
        <v>0</v>
      </c>
      <c r="AH37" s="313"/>
      <c r="AI37" s="313"/>
      <c r="AJ37" s="314"/>
      <c r="AK37" s="126"/>
      <c r="AL37" s="126"/>
      <c r="AM37" s="127"/>
      <c r="AN37" s="128"/>
      <c r="AO37" s="126"/>
      <c r="AP37" s="126"/>
      <c r="AQ37" s="127"/>
      <c r="AR37" s="128"/>
      <c r="AS37" s="126"/>
      <c r="AT37" s="126"/>
      <c r="AU37" s="127"/>
      <c r="AV37" s="128"/>
      <c r="AW37" s="126"/>
      <c r="AX37" s="126"/>
      <c r="AY37" s="127"/>
      <c r="AZ37" s="128"/>
    </row>
    <row r="38" spans="1:36" ht="16.5">
      <c r="A38" s="324" t="s">
        <v>52</v>
      </c>
      <c r="B38" s="327" t="s">
        <v>53</v>
      </c>
      <c r="C38" s="327"/>
      <c r="D38" s="327"/>
      <c r="E38" s="96" t="s">
        <v>54</v>
      </c>
      <c r="F38" s="96"/>
      <c r="G38" s="327" t="s">
        <v>55</v>
      </c>
      <c r="H38" s="330"/>
      <c r="I38" s="327" t="s">
        <v>53</v>
      </c>
      <c r="J38" s="327"/>
      <c r="K38" s="327"/>
      <c r="L38" s="96" t="s">
        <v>54</v>
      </c>
      <c r="M38" s="96"/>
      <c r="N38" s="327" t="s">
        <v>55</v>
      </c>
      <c r="O38" s="330"/>
      <c r="P38" s="327" t="s">
        <v>53</v>
      </c>
      <c r="Q38" s="327"/>
      <c r="R38" s="327"/>
      <c r="S38" s="96" t="s">
        <v>54</v>
      </c>
      <c r="T38" s="96"/>
      <c r="U38" s="327" t="s">
        <v>55</v>
      </c>
      <c r="V38" s="330"/>
      <c r="W38" s="327" t="s">
        <v>53</v>
      </c>
      <c r="X38" s="327"/>
      <c r="Y38" s="327"/>
      <c r="Z38" s="96" t="s">
        <v>54</v>
      </c>
      <c r="AA38" s="96"/>
      <c r="AB38" s="327" t="s">
        <v>55</v>
      </c>
      <c r="AC38" s="330"/>
      <c r="AD38" s="327" t="s">
        <v>53</v>
      </c>
      <c r="AE38" s="327"/>
      <c r="AF38" s="327"/>
      <c r="AG38" s="96" t="s">
        <v>54</v>
      </c>
      <c r="AH38" s="96"/>
      <c r="AI38" s="327" t="s">
        <v>55</v>
      </c>
      <c r="AJ38" s="330"/>
    </row>
    <row r="39" spans="1:36" ht="16.5">
      <c r="A39" s="325"/>
      <c r="B39" s="333"/>
      <c r="C39" s="334"/>
      <c r="D39" s="109" t="s">
        <v>57</v>
      </c>
      <c r="E39" s="111">
        <v>0</v>
      </c>
      <c r="F39" s="109" t="s">
        <v>57</v>
      </c>
      <c r="G39" s="111">
        <v>0</v>
      </c>
      <c r="H39" s="113" t="s">
        <v>57</v>
      </c>
      <c r="I39" s="333"/>
      <c r="J39" s="334"/>
      <c r="K39" s="109" t="s">
        <v>57</v>
      </c>
      <c r="L39" s="111">
        <v>0</v>
      </c>
      <c r="M39" s="109" t="s">
        <v>57</v>
      </c>
      <c r="N39" s="111">
        <v>0</v>
      </c>
      <c r="O39" s="113" t="s">
        <v>57</v>
      </c>
      <c r="P39" s="333"/>
      <c r="Q39" s="334"/>
      <c r="R39" s="109" t="s">
        <v>57</v>
      </c>
      <c r="S39" s="111">
        <v>0</v>
      </c>
      <c r="T39" s="109" t="s">
        <v>57</v>
      </c>
      <c r="U39" s="111">
        <v>0</v>
      </c>
      <c r="V39" s="113" t="s">
        <v>57</v>
      </c>
      <c r="W39" s="333">
        <v>0</v>
      </c>
      <c r="X39" s="334"/>
      <c r="Y39" s="109" t="s">
        <v>57</v>
      </c>
      <c r="Z39" s="111">
        <v>0</v>
      </c>
      <c r="AA39" s="109" t="s">
        <v>57</v>
      </c>
      <c r="AB39" s="111">
        <v>0</v>
      </c>
      <c r="AC39" s="113" t="s">
        <v>57</v>
      </c>
      <c r="AD39" s="333">
        <v>0</v>
      </c>
      <c r="AE39" s="334"/>
      <c r="AF39" s="109" t="s">
        <v>57</v>
      </c>
      <c r="AG39" s="111">
        <v>0</v>
      </c>
      <c r="AH39" s="109" t="s">
        <v>57</v>
      </c>
      <c r="AI39" s="111">
        <v>0</v>
      </c>
      <c r="AJ39" s="113" t="s">
        <v>57</v>
      </c>
    </row>
    <row r="40" spans="1:36" ht="16.5">
      <c r="A40" s="325"/>
      <c r="B40" s="331" t="s">
        <v>58</v>
      </c>
      <c r="C40" s="331"/>
      <c r="D40" s="331"/>
      <c r="E40" s="331" t="s">
        <v>59</v>
      </c>
      <c r="F40" s="331"/>
      <c r="G40" s="331" t="s">
        <v>60</v>
      </c>
      <c r="H40" s="332"/>
      <c r="I40" s="331" t="s">
        <v>58</v>
      </c>
      <c r="J40" s="331"/>
      <c r="K40" s="331"/>
      <c r="L40" s="331" t="s">
        <v>59</v>
      </c>
      <c r="M40" s="331"/>
      <c r="N40" s="331" t="s">
        <v>60</v>
      </c>
      <c r="O40" s="332"/>
      <c r="P40" s="331" t="s">
        <v>58</v>
      </c>
      <c r="Q40" s="331"/>
      <c r="R40" s="331"/>
      <c r="S40" s="331" t="s">
        <v>59</v>
      </c>
      <c r="T40" s="331"/>
      <c r="U40" s="331" t="s">
        <v>60</v>
      </c>
      <c r="V40" s="332"/>
      <c r="W40" s="331" t="s">
        <v>58</v>
      </c>
      <c r="X40" s="331"/>
      <c r="Y40" s="331"/>
      <c r="Z40" s="331" t="s">
        <v>59</v>
      </c>
      <c r="AA40" s="331"/>
      <c r="AB40" s="331" t="s">
        <v>60</v>
      </c>
      <c r="AC40" s="332"/>
      <c r="AD40" s="331" t="s">
        <v>58</v>
      </c>
      <c r="AE40" s="331"/>
      <c r="AF40" s="331"/>
      <c r="AG40" s="331" t="s">
        <v>59</v>
      </c>
      <c r="AH40" s="331"/>
      <c r="AI40" s="331" t="s">
        <v>60</v>
      </c>
      <c r="AJ40" s="332"/>
    </row>
    <row r="41" spans="1:36" ht="17.25" thickBot="1">
      <c r="A41" s="326"/>
      <c r="B41" s="328">
        <v>0</v>
      </c>
      <c r="C41" s="329"/>
      <c r="D41" s="110" t="s">
        <v>57</v>
      </c>
      <c r="E41" s="112">
        <v>0</v>
      </c>
      <c r="F41" s="110" t="s">
        <v>57</v>
      </c>
      <c r="G41" s="112">
        <f>(B39*70+E39*75+G39*25+B41*60+E41*45)</f>
        <v>0</v>
      </c>
      <c r="H41" s="114" t="s">
        <v>61</v>
      </c>
      <c r="I41" s="328">
        <v>0</v>
      </c>
      <c r="J41" s="329"/>
      <c r="K41" s="110" t="s">
        <v>57</v>
      </c>
      <c r="L41" s="112">
        <v>0</v>
      </c>
      <c r="M41" s="110" t="s">
        <v>57</v>
      </c>
      <c r="N41" s="112">
        <f>(I39*70+L39*75+N39*25+I41*60+L41*45)</f>
        <v>0</v>
      </c>
      <c r="O41" s="114" t="s">
        <v>61</v>
      </c>
      <c r="P41" s="328">
        <v>0</v>
      </c>
      <c r="Q41" s="329"/>
      <c r="R41" s="110" t="s">
        <v>57</v>
      </c>
      <c r="S41" s="112">
        <v>0</v>
      </c>
      <c r="T41" s="110" t="s">
        <v>57</v>
      </c>
      <c r="U41" s="112">
        <f>(P39*70+S39*75+U39*25+P41*60+S41*45)</f>
        <v>0</v>
      </c>
      <c r="V41" s="114" t="s">
        <v>61</v>
      </c>
      <c r="W41" s="328">
        <v>0</v>
      </c>
      <c r="X41" s="329"/>
      <c r="Y41" s="110" t="s">
        <v>57</v>
      </c>
      <c r="Z41" s="112">
        <v>0</v>
      </c>
      <c r="AA41" s="110" t="s">
        <v>57</v>
      </c>
      <c r="AB41" s="112">
        <f>(W39*70+Z39*75+AB39*25+W41*60+Z41*45)</f>
        <v>0</v>
      </c>
      <c r="AC41" s="114" t="s">
        <v>61</v>
      </c>
      <c r="AD41" s="328">
        <v>0</v>
      </c>
      <c r="AE41" s="329"/>
      <c r="AF41" s="110" t="s">
        <v>57</v>
      </c>
      <c r="AG41" s="112">
        <v>0</v>
      </c>
      <c r="AH41" s="110" t="s">
        <v>57</v>
      </c>
      <c r="AI41" s="112">
        <f>(AD39*70+AG39*75+AI39*25+AD41*60+AG41*45)</f>
        <v>0</v>
      </c>
      <c r="AJ41" s="114" t="s">
        <v>61</v>
      </c>
    </row>
  </sheetData>
  <sheetProtection/>
  <mergeCells count="253">
    <mergeCell ref="AD41:AE41"/>
    <mergeCell ref="AD39:AE39"/>
    <mergeCell ref="AD40:AF40"/>
    <mergeCell ref="AG40:AH40"/>
    <mergeCell ref="AE33:AF33"/>
    <mergeCell ref="AE34:AF34"/>
    <mergeCell ref="AE35:AF35"/>
    <mergeCell ref="AE36:AF36"/>
    <mergeCell ref="AI40:AJ40"/>
    <mergeCell ref="AE37:AF37"/>
    <mergeCell ref="AG37:AJ37"/>
    <mergeCell ref="AD38:AF38"/>
    <mergeCell ref="AI38:AJ38"/>
    <mergeCell ref="AF1:AH1"/>
    <mergeCell ref="AE29:AF29"/>
    <mergeCell ref="AE30:AF30"/>
    <mergeCell ref="AE31:AF31"/>
    <mergeCell ref="AE17:AF17"/>
    <mergeCell ref="AE18:AF18"/>
    <mergeCell ref="AE19:AF19"/>
    <mergeCell ref="AE20:AF20"/>
    <mergeCell ref="AE21:AF21"/>
    <mergeCell ref="AE22:AF22"/>
    <mergeCell ref="AE32:AF32"/>
    <mergeCell ref="AE23:AF23"/>
    <mergeCell ref="AE26:AF26"/>
    <mergeCell ref="AE27:AF27"/>
    <mergeCell ref="AE28:AF28"/>
    <mergeCell ref="AE24:AF24"/>
    <mergeCell ref="AE25:AF25"/>
    <mergeCell ref="AI4:AJ4"/>
    <mergeCell ref="AE6:AF6"/>
    <mergeCell ref="AG6:AH6"/>
    <mergeCell ref="AE7:AF7"/>
    <mergeCell ref="AE5:AJ5"/>
    <mergeCell ref="AE8:AF8"/>
    <mergeCell ref="AE9:AF9"/>
    <mergeCell ref="W39:X39"/>
    <mergeCell ref="W40:Y40"/>
    <mergeCell ref="Z40:AA40"/>
    <mergeCell ref="AB40:AC40"/>
    <mergeCell ref="W38:Y38"/>
    <mergeCell ref="AB38:AC38"/>
    <mergeCell ref="X29:Y29"/>
    <mergeCell ref="X30:Y30"/>
    <mergeCell ref="W41:X41"/>
    <mergeCell ref="AE3:AF3"/>
    <mergeCell ref="AE4:AH4"/>
    <mergeCell ref="AE10:AF10"/>
    <mergeCell ref="AE15:AF15"/>
    <mergeCell ref="AE16:AF16"/>
    <mergeCell ref="X35:Y35"/>
    <mergeCell ref="X36:Y36"/>
    <mergeCell ref="X37:Y37"/>
    <mergeCell ref="Z37:AC37"/>
    <mergeCell ref="P40:R40"/>
    <mergeCell ref="S40:T40"/>
    <mergeCell ref="U40:V40"/>
    <mergeCell ref="P41:Q41"/>
    <mergeCell ref="X31:Y31"/>
    <mergeCell ref="X32:Y32"/>
    <mergeCell ref="X33:Y33"/>
    <mergeCell ref="X34:Y34"/>
    <mergeCell ref="I41:J41"/>
    <mergeCell ref="Q3:R3"/>
    <mergeCell ref="Q4:T4"/>
    <mergeCell ref="U4:V4"/>
    <mergeCell ref="Q5:V5"/>
    <mergeCell ref="S6:T6"/>
    <mergeCell ref="S37:V37"/>
    <mergeCell ref="P38:R38"/>
    <mergeCell ref="U38:V38"/>
    <mergeCell ref="P39:Q39"/>
    <mergeCell ref="N38:O38"/>
    <mergeCell ref="I39:J39"/>
    <mergeCell ref="I40:K40"/>
    <mergeCell ref="L40:M40"/>
    <mergeCell ref="N40:O40"/>
    <mergeCell ref="I38:K38"/>
    <mergeCell ref="C37:D37"/>
    <mergeCell ref="C24:D24"/>
    <mergeCell ref="C25:D25"/>
    <mergeCell ref="C29:D29"/>
    <mergeCell ref="C31:D31"/>
    <mergeCell ref="C35:D35"/>
    <mergeCell ref="J16:K16"/>
    <mergeCell ref="J19:K19"/>
    <mergeCell ref="J20:K20"/>
    <mergeCell ref="J36:K36"/>
    <mergeCell ref="J23:K23"/>
    <mergeCell ref="J24:K24"/>
    <mergeCell ref="J25:K25"/>
    <mergeCell ref="G38:H38"/>
    <mergeCell ref="B40:D40"/>
    <mergeCell ref="E40:F40"/>
    <mergeCell ref="G40:H40"/>
    <mergeCell ref="B39:C39"/>
    <mergeCell ref="J4:M4"/>
    <mergeCell ref="J5:O5"/>
    <mergeCell ref="J6:K6"/>
    <mergeCell ref="G4:H4"/>
    <mergeCell ref="E37:H37"/>
    <mergeCell ref="C8:D8"/>
    <mergeCell ref="C23:D23"/>
    <mergeCell ref="A38:A41"/>
    <mergeCell ref="B38:D38"/>
    <mergeCell ref="B41:C41"/>
    <mergeCell ref="C15:D15"/>
    <mergeCell ref="C14:D14"/>
    <mergeCell ref="C13:D13"/>
    <mergeCell ref="C36:D36"/>
    <mergeCell ref="Q36:R36"/>
    <mergeCell ref="Q37:R37"/>
    <mergeCell ref="Q29:R29"/>
    <mergeCell ref="Q30:R30"/>
    <mergeCell ref="Q31:R31"/>
    <mergeCell ref="Q32:R32"/>
    <mergeCell ref="Q33:R33"/>
    <mergeCell ref="X6:Y6"/>
    <mergeCell ref="C32:D32"/>
    <mergeCell ref="C33:D33"/>
    <mergeCell ref="C34:D34"/>
    <mergeCell ref="Q28:R28"/>
    <mergeCell ref="Q34:R34"/>
    <mergeCell ref="C10:D10"/>
    <mergeCell ref="C9:D9"/>
    <mergeCell ref="E6:F6"/>
    <mergeCell ref="C22:D22"/>
    <mergeCell ref="C11:D11"/>
    <mergeCell ref="J13:K13"/>
    <mergeCell ref="J14:K14"/>
    <mergeCell ref="Q26:R26"/>
    <mergeCell ref="Q23:R23"/>
    <mergeCell ref="Q22:R22"/>
    <mergeCell ref="Q17:R17"/>
    <mergeCell ref="C21:D21"/>
    <mergeCell ref="C12:D12"/>
    <mergeCell ref="J15:K15"/>
    <mergeCell ref="AD29:AD35"/>
    <mergeCell ref="AD23:AD28"/>
    <mergeCell ref="Q27:R27"/>
    <mergeCell ref="W29:W35"/>
    <mergeCell ref="Q35:R35"/>
    <mergeCell ref="X24:Y24"/>
    <mergeCell ref="X25:Y25"/>
    <mergeCell ref="X26:Y26"/>
    <mergeCell ref="X27:Y27"/>
    <mergeCell ref="X28:Y28"/>
    <mergeCell ref="C17:D17"/>
    <mergeCell ref="Q24:R24"/>
    <mergeCell ref="I15:I22"/>
    <mergeCell ref="J17:K17"/>
    <mergeCell ref="J18:K18"/>
    <mergeCell ref="C16:D16"/>
    <mergeCell ref="C20:D20"/>
    <mergeCell ref="C19:D19"/>
    <mergeCell ref="Q21:R21"/>
    <mergeCell ref="Q20:R20"/>
    <mergeCell ref="Q25:R25"/>
    <mergeCell ref="Q12:R12"/>
    <mergeCell ref="Q13:R13"/>
    <mergeCell ref="Q14:R14"/>
    <mergeCell ref="Q15:R15"/>
    <mergeCell ref="Q19:R19"/>
    <mergeCell ref="Q18:R18"/>
    <mergeCell ref="A7:A14"/>
    <mergeCell ref="B7:B14"/>
    <mergeCell ref="A23:A28"/>
    <mergeCell ref="B23:B28"/>
    <mergeCell ref="A15:A22"/>
    <mergeCell ref="B15:B22"/>
    <mergeCell ref="J35:K35"/>
    <mergeCell ref="C18:D18"/>
    <mergeCell ref="A29:A35"/>
    <mergeCell ref="B29:B35"/>
    <mergeCell ref="C26:D26"/>
    <mergeCell ref="C27:D27"/>
    <mergeCell ref="C30:D30"/>
    <mergeCell ref="C28:D28"/>
    <mergeCell ref="J26:K26"/>
    <mergeCell ref="J27:K27"/>
    <mergeCell ref="J22:K22"/>
    <mergeCell ref="I29:I35"/>
    <mergeCell ref="J29:K29"/>
    <mergeCell ref="J30:K30"/>
    <mergeCell ref="J31:K31"/>
    <mergeCell ref="J32:K32"/>
    <mergeCell ref="J33:K33"/>
    <mergeCell ref="J34:K34"/>
    <mergeCell ref="P7:P14"/>
    <mergeCell ref="Q11:R11"/>
    <mergeCell ref="X7:Y7"/>
    <mergeCell ref="I23:I28"/>
    <mergeCell ref="J28:K28"/>
    <mergeCell ref="J21:K21"/>
    <mergeCell ref="J9:K9"/>
    <mergeCell ref="J10:K10"/>
    <mergeCell ref="J11:K11"/>
    <mergeCell ref="J12:K12"/>
    <mergeCell ref="AE12:AF12"/>
    <mergeCell ref="AE13:AF13"/>
    <mergeCell ref="AE14:AF14"/>
    <mergeCell ref="AD15:AD22"/>
    <mergeCell ref="X15:Y15"/>
    <mergeCell ref="P15:P22"/>
    <mergeCell ref="Q8:R8"/>
    <mergeCell ref="Q16:R16"/>
    <mergeCell ref="X8:Y8"/>
    <mergeCell ref="X9:Y9"/>
    <mergeCell ref="X10:Y10"/>
    <mergeCell ref="X14:Y14"/>
    <mergeCell ref="W7:W14"/>
    <mergeCell ref="Q7:R7"/>
    <mergeCell ref="X11:Y11"/>
    <mergeCell ref="X12:Y12"/>
    <mergeCell ref="X13:Y13"/>
    <mergeCell ref="P23:P28"/>
    <mergeCell ref="W15:W22"/>
    <mergeCell ref="X18:Y18"/>
    <mergeCell ref="X19:Y19"/>
    <mergeCell ref="X20:Y20"/>
    <mergeCell ref="W23:W28"/>
    <mergeCell ref="X23:Y23"/>
    <mergeCell ref="A1:AE1"/>
    <mergeCell ref="AE11:AF11"/>
    <mergeCell ref="I7:I14"/>
    <mergeCell ref="J7:K7"/>
    <mergeCell ref="J8:K8"/>
    <mergeCell ref="C7:D7"/>
    <mergeCell ref="Q9:R9"/>
    <mergeCell ref="Q10:R10"/>
    <mergeCell ref="A3:A6"/>
    <mergeCell ref="AD7:AD14"/>
    <mergeCell ref="C6:D6"/>
    <mergeCell ref="X3:Y3"/>
    <mergeCell ref="X4:AA4"/>
    <mergeCell ref="N4:O4"/>
    <mergeCell ref="L6:M6"/>
    <mergeCell ref="C3:D3"/>
    <mergeCell ref="C4:F4"/>
    <mergeCell ref="C5:H5"/>
    <mergeCell ref="J3:K3"/>
    <mergeCell ref="Q6:R6"/>
    <mergeCell ref="J37:K37"/>
    <mergeCell ref="L37:O37"/>
    <mergeCell ref="AB4:AC4"/>
    <mergeCell ref="Z6:AA6"/>
    <mergeCell ref="X16:Y16"/>
    <mergeCell ref="X17:Y17"/>
    <mergeCell ref="X21:Y21"/>
    <mergeCell ref="X22:Y22"/>
    <mergeCell ref="X5:AC5"/>
    <mergeCell ref="P29:P35"/>
  </mergeCells>
  <printOptions/>
  <pageMargins left="0.1968503937007874" right="0" top="0.3937007874015748" bottom="0.03937007874015748" header="0.1968503937007874" footer="0.196850393700787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42"/>
  <sheetViews>
    <sheetView showZeros="0" zoomScalePageLayoutView="0" workbookViewId="0" topLeftCell="A1">
      <selection activeCell="J9" sqref="J9:O9"/>
    </sheetView>
  </sheetViews>
  <sheetFormatPr defaultColWidth="9.00390625" defaultRowHeight="16.5"/>
  <cols>
    <col min="1" max="1" width="4.125" style="0" customWidth="1"/>
    <col min="2" max="7" width="4.375" style="0" customWidth="1"/>
    <col min="8" max="8" width="4.875" style="0" customWidth="1"/>
    <col min="9" max="14" width="4.375" style="0" customWidth="1"/>
    <col min="15" max="15" width="4.875" style="0" customWidth="1"/>
    <col min="16" max="21" width="4.375" style="0" customWidth="1"/>
    <col min="22" max="22" width="4.875" style="0" customWidth="1"/>
    <col min="23" max="28" width="4.375" style="0" customWidth="1"/>
    <col min="29" max="29" width="4.875" style="0" customWidth="1"/>
    <col min="30" max="30" width="4.125" style="0" customWidth="1"/>
    <col min="31" max="35" width="4.375" style="0" customWidth="1"/>
    <col min="36" max="36" width="4.875" style="0" customWidth="1"/>
    <col min="37" max="37" width="0.74609375" style="0" customWidth="1"/>
  </cols>
  <sheetData>
    <row r="1" spans="1:36" s="59" customFormat="1" ht="25.5" customHeight="1" thickBot="1">
      <c r="A1" s="342" t="str">
        <f>'三菜'!B1</f>
        <v>嘉義縣灣內國小 102學年度第2學期第12週午餐食譜設計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342"/>
      <c r="AB1" s="342"/>
      <c r="AC1" s="342"/>
      <c r="AD1" s="342"/>
      <c r="AE1" s="181" t="s">
        <v>94</v>
      </c>
      <c r="AF1" s="180"/>
      <c r="AG1" s="179"/>
      <c r="AH1" s="179"/>
      <c r="AI1" s="179"/>
      <c r="AJ1" s="179"/>
    </row>
    <row r="2" spans="1:52" s="60" customFormat="1" ht="13.5" customHeight="1">
      <c r="A2" s="304"/>
      <c r="B2" s="68" t="s">
        <v>0</v>
      </c>
      <c r="C2" s="65" t="str">
        <f>TRIM('三菜'!B4)</f>
        <v>4</v>
      </c>
      <c r="D2" s="66" t="s">
        <v>6</v>
      </c>
      <c r="E2" s="65" t="str">
        <f>TRIM('三菜'!B6)</f>
        <v>28</v>
      </c>
      <c r="F2" s="67" t="s">
        <v>7</v>
      </c>
      <c r="G2" s="300" t="str">
        <f>TRIM('三菜'!B8)</f>
        <v>星期一</v>
      </c>
      <c r="H2" s="301"/>
      <c r="I2" s="72" t="s">
        <v>0</v>
      </c>
      <c r="J2" s="65" t="str">
        <f>TRIM('三菜'!B13)</f>
        <v>4</v>
      </c>
      <c r="K2" s="66" t="s">
        <v>6</v>
      </c>
      <c r="L2" s="65" t="str">
        <f>TRIM('三菜'!B15)</f>
        <v>29</v>
      </c>
      <c r="M2" s="67" t="s">
        <v>7</v>
      </c>
      <c r="N2" s="300" t="str">
        <f>TRIM('三菜'!B17)</f>
        <v>星期二</v>
      </c>
      <c r="O2" s="301"/>
      <c r="P2" s="68" t="s">
        <v>0</v>
      </c>
      <c r="Q2" s="65" t="str">
        <f>TRIM('三菜'!B22)</f>
        <v>4</v>
      </c>
      <c r="R2" s="66" t="s">
        <v>6</v>
      </c>
      <c r="S2" s="65" t="str">
        <f>TRIM('三菜'!B24)</f>
        <v>30</v>
      </c>
      <c r="T2" s="67" t="s">
        <v>7</v>
      </c>
      <c r="U2" s="300" t="str">
        <f>TRIM('三菜'!B26)</f>
        <v>星期三</v>
      </c>
      <c r="V2" s="301"/>
      <c r="W2" s="68" t="s">
        <v>0</v>
      </c>
      <c r="X2" s="65" t="str">
        <f>TRIM('三菜'!B31)</f>
        <v>5</v>
      </c>
      <c r="Y2" s="66" t="s">
        <v>6</v>
      </c>
      <c r="Z2" s="65" t="str">
        <f>TRIM('三菜'!B33)</f>
        <v>1</v>
      </c>
      <c r="AA2" s="67" t="s">
        <v>7</v>
      </c>
      <c r="AB2" s="300" t="str">
        <f>TRIM('三菜'!B35)</f>
        <v>星期四</v>
      </c>
      <c r="AC2" s="301"/>
      <c r="AD2" s="68" t="s">
        <v>0</v>
      </c>
      <c r="AE2" s="65" t="str">
        <f>TRIM('三菜'!B40)</f>
        <v>5</v>
      </c>
      <c r="AF2" s="66" t="s">
        <v>6</v>
      </c>
      <c r="AG2" s="65" t="str">
        <f>TRIM('三菜'!B42)</f>
        <v>2</v>
      </c>
      <c r="AH2" s="67" t="s">
        <v>7</v>
      </c>
      <c r="AI2" s="300" t="str">
        <f>TRIM('三菜'!B44)</f>
        <v>星期五</v>
      </c>
      <c r="AJ2" s="30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</row>
    <row r="3" spans="1:52" ht="14.25" customHeight="1">
      <c r="A3" s="305"/>
      <c r="B3" s="69" t="s">
        <v>27</v>
      </c>
      <c r="C3" s="298" t="str">
        <f>TRIM('三菜'!B12)</f>
        <v>223</v>
      </c>
      <c r="D3" s="298"/>
      <c r="E3" s="298"/>
      <c r="F3" s="296" t="s">
        <v>34</v>
      </c>
      <c r="G3" s="296"/>
      <c r="H3" s="297"/>
      <c r="I3" s="73" t="s">
        <v>27</v>
      </c>
      <c r="J3" s="336" t="str">
        <f>TRIM('三菜'!B21)</f>
        <v>223</v>
      </c>
      <c r="K3" s="298"/>
      <c r="L3" s="298"/>
      <c r="M3" s="296" t="s">
        <v>34</v>
      </c>
      <c r="N3" s="296"/>
      <c r="O3" s="297"/>
      <c r="P3" s="69" t="s">
        <v>27</v>
      </c>
      <c r="Q3" s="298" t="str">
        <f>TRIM('三菜'!B30)</f>
        <v>223</v>
      </c>
      <c r="R3" s="298"/>
      <c r="S3" s="298"/>
      <c r="T3" s="296" t="s">
        <v>34</v>
      </c>
      <c r="U3" s="296"/>
      <c r="V3" s="297"/>
      <c r="W3" s="69" t="s">
        <v>27</v>
      </c>
      <c r="X3" s="298" t="str">
        <f>TRIM('三菜'!B39)</f>
        <v>223</v>
      </c>
      <c r="Y3" s="298"/>
      <c r="Z3" s="298"/>
      <c r="AA3" s="296" t="s">
        <v>34</v>
      </c>
      <c r="AB3" s="296"/>
      <c r="AC3" s="297"/>
      <c r="AD3" s="69" t="s">
        <v>27</v>
      </c>
      <c r="AE3" s="298" t="str">
        <f>TRIM('三菜'!B48)</f>
        <v>223</v>
      </c>
      <c r="AF3" s="298"/>
      <c r="AG3" s="298"/>
      <c r="AH3" s="296" t="s">
        <v>34</v>
      </c>
      <c r="AI3" s="296"/>
      <c r="AJ3" s="297"/>
      <c r="AK3" s="45"/>
      <c r="AL3" s="54"/>
      <c r="AM3" s="54"/>
      <c r="AN3" s="54"/>
      <c r="AO3" s="45"/>
      <c r="AP3" s="54"/>
      <c r="AQ3" s="54"/>
      <c r="AR3" s="54"/>
      <c r="AS3" s="45"/>
      <c r="AT3" s="54"/>
      <c r="AU3" s="54"/>
      <c r="AV3" s="54"/>
      <c r="AW3" s="45"/>
      <c r="AX3" s="54"/>
      <c r="AY3" s="54"/>
      <c r="AZ3" s="54"/>
    </row>
    <row r="4" spans="1:52" ht="14.25" customHeight="1">
      <c r="A4" s="305"/>
      <c r="B4" s="70" t="s">
        <v>2</v>
      </c>
      <c r="C4" s="309">
        <f>TRIM('三菜'!D4)</f>
      </c>
      <c r="D4" s="309"/>
      <c r="E4" s="309"/>
      <c r="F4" s="309"/>
      <c r="G4" s="309"/>
      <c r="H4" s="310"/>
      <c r="I4" s="74" t="s">
        <v>2</v>
      </c>
      <c r="J4" s="319">
        <f>TRIM('三菜'!D13)</f>
      </c>
      <c r="K4" s="307"/>
      <c r="L4" s="307"/>
      <c r="M4" s="307"/>
      <c r="N4" s="307"/>
      <c r="O4" s="308"/>
      <c r="P4" s="70" t="s">
        <v>2</v>
      </c>
      <c r="Q4" s="307">
        <f>TRIM('三菜'!D22)</f>
      </c>
      <c r="R4" s="307"/>
      <c r="S4" s="307"/>
      <c r="T4" s="307"/>
      <c r="U4" s="307"/>
      <c r="V4" s="308"/>
      <c r="W4" s="70" t="s">
        <v>2</v>
      </c>
      <c r="X4" s="307">
        <f>TRIM('三菜'!D31)</f>
      </c>
      <c r="Y4" s="307"/>
      <c r="Z4" s="307"/>
      <c r="AA4" s="307"/>
      <c r="AB4" s="307"/>
      <c r="AC4" s="308"/>
      <c r="AD4" s="70" t="s">
        <v>2</v>
      </c>
      <c r="AE4" s="307">
        <f>TRIM('三菜'!D40)</f>
      </c>
      <c r="AF4" s="307"/>
      <c r="AG4" s="307"/>
      <c r="AH4" s="307"/>
      <c r="AI4" s="307"/>
      <c r="AJ4" s="308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2.75" customHeight="1" thickBot="1">
      <c r="A5" s="306"/>
      <c r="B5" s="64" t="s">
        <v>40</v>
      </c>
      <c r="C5" s="253" t="s">
        <v>65</v>
      </c>
      <c r="D5" s="254"/>
      <c r="E5" s="256"/>
      <c r="F5" s="253" t="s">
        <v>16</v>
      </c>
      <c r="G5" s="254"/>
      <c r="H5" s="255"/>
      <c r="I5" s="75" t="s">
        <v>40</v>
      </c>
      <c r="J5" s="253" t="s">
        <v>65</v>
      </c>
      <c r="K5" s="254"/>
      <c r="L5" s="256"/>
      <c r="M5" s="253" t="s">
        <v>16</v>
      </c>
      <c r="N5" s="254"/>
      <c r="O5" s="255"/>
      <c r="P5" s="71" t="s">
        <v>40</v>
      </c>
      <c r="Q5" s="253" t="s">
        <v>65</v>
      </c>
      <c r="R5" s="254"/>
      <c r="S5" s="256"/>
      <c r="T5" s="253" t="s">
        <v>16</v>
      </c>
      <c r="U5" s="254"/>
      <c r="V5" s="255"/>
      <c r="W5" s="71" t="s">
        <v>40</v>
      </c>
      <c r="X5" s="253" t="s">
        <v>65</v>
      </c>
      <c r="Y5" s="254"/>
      <c r="Z5" s="256"/>
      <c r="AA5" s="253" t="s">
        <v>16</v>
      </c>
      <c r="AB5" s="254"/>
      <c r="AC5" s="255"/>
      <c r="AD5" s="71" t="s">
        <v>40</v>
      </c>
      <c r="AE5" s="253" t="s">
        <v>65</v>
      </c>
      <c r="AF5" s="254"/>
      <c r="AG5" s="256"/>
      <c r="AH5" s="253" t="s">
        <v>16</v>
      </c>
      <c r="AI5" s="254"/>
      <c r="AJ5" s="255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>
      <c r="A6" s="281" t="s">
        <v>3</v>
      </c>
      <c r="B6" s="283" t="str">
        <f>TRIM('三菜'!E4)</f>
        <v>紅燒雞丁</v>
      </c>
      <c r="C6" s="218" t="str">
        <f>'三菜'!E5</f>
        <v>雞腿丁CAS/3K裝 　6包</v>
      </c>
      <c r="D6" s="218"/>
      <c r="E6" s="218"/>
      <c r="F6" s="218"/>
      <c r="G6" s="218"/>
      <c r="H6" s="277"/>
      <c r="I6" s="337" t="str">
        <f>TRIM('三菜'!E13)</f>
        <v>家鄉滷肉飯</v>
      </c>
      <c r="J6" s="285" t="str">
        <f>'三菜'!E14</f>
        <v>豆干丁 　　　　　7Kg</v>
      </c>
      <c r="K6" s="290"/>
      <c r="L6" s="290"/>
      <c r="M6" s="290"/>
      <c r="N6" s="290"/>
      <c r="O6" s="291"/>
      <c r="P6" s="283" t="str">
        <f>TRIM('三菜'!E22)</f>
        <v>皮蛋瘦肉粥</v>
      </c>
      <c r="Q6" s="218" t="str">
        <f>'三菜'!E23</f>
        <v>皮蛋 　　　　　　56個</v>
      </c>
      <c r="R6" s="218"/>
      <c r="S6" s="218"/>
      <c r="T6" s="218"/>
      <c r="U6" s="218"/>
      <c r="V6" s="219"/>
      <c r="W6" s="283" t="str">
        <f>TRIM('三菜'!E31)</f>
        <v>香酥柳葉魚</v>
      </c>
      <c r="X6" s="218" t="str">
        <f>'三菜'!E32</f>
        <v>柳葉魚(裹粉) 　470尾</v>
      </c>
      <c r="Y6" s="218"/>
      <c r="Z6" s="218"/>
      <c r="AA6" s="218"/>
      <c r="AB6" s="218"/>
      <c r="AC6" s="219"/>
      <c r="AD6" s="283" t="str">
        <f>TRIM('三菜'!E40)</f>
        <v>回鍋肉片</v>
      </c>
      <c r="AE6" s="218" t="str">
        <f>'三菜'!E41</f>
        <v>高麗菜切 　　　　12Kg</v>
      </c>
      <c r="AF6" s="218"/>
      <c r="AG6" s="218"/>
      <c r="AH6" s="218"/>
      <c r="AI6" s="218"/>
      <c r="AJ6" s="219"/>
      <c r="AK6" s="55"/>
      <c r="AL6" s="46"/>
      <c r="AM6" s="47"/>
      <c r="AN6" s="45"/>
      <c r="AO6" s="55"/>
      <c r="AP6" s="46"/>
      <c r="AQ6" s="47"/>
      <c r="AR6" s="45"/>
      <c r="AS6" s="55"/>
      <c r="AT6" s="46"/>
      <c r="AU6" s="47"/>
      <c r="AV6" s="45"/>
      <c r="AW6" s="55"/>
      <c r="AX6" s="46"/>
      <c r="AY6" s="47"/>
      <c r="AZ6" s="46"/>
    </row>
    <row r="7" spans="1:52" ht="14.25" customHeight="1">
      <c r="A7" s="281"/>
      <c r="B7" s="260"/>
      <c r="C7" s="216" t="str">
        <f>'三菜'!E6</f>
        <v>白蘿蔔中丁 　　　4Kg</v>
      </c>
      <c r="D7" s="216"/>
      <c r="E7" s="216"/>
      <c r="F7" s="216"/>
      <c r="G7" s="216"/>
      <c r="H7" s="271"/>
      <c r="I7" s="338"/>
      <c r="J7" s="271" t="str">
        <f>'三菜'!E15</f>
        <v>白蘿蔔小丁 　　　5Kg</v>
      </c>
      <c r="K7" s="272"/>
      <c r="L7" s="272"/>
      <c r="M7" s="272"/>
      <c r="N7" s="272"/>
      <c r="O7" s="273"/>
      <c r="P7" s="260"/>
      <c r="Q7" s="216" t="str">
        <f>'三菜'!E24</f>
        <v>鹹蛋(粒) 　　　　28個</v>
      </c>
      <c r="R7" s="216"/>
      <c r="S7" s="216"/>
      <c r="T7" s="216"/>
      <c r="U7" s="216"/>
      <c r="V7" s="217"/>
      <c r="W7" s="260"/>
      <c r="X7" s="216">
        <f>'三菜'!E33</f>
        <v>0</v>
      </c>
      <c r="Y7" s="216"/>
      <c r="Z7" s="216"/>
      <c r="AA7" s="216"/>
      <c r="AB7" s="216"/>
      <c r="AC7" s="217"/>
      <c r="AD7" s="260"/>
      <c r="AE7" s="216" t="str">
        <f>'三菜'!E42</f>
        <v>小肉片-溫 　　　　6Kg</v>
      </c>
      <c r="AF7" s="216"/>
      <c r="AG7" s="216"/>
      <c r="AH7" s="216"/>
      <c r="AI7" s="216"/>
      <c r="AJ7" s="217"/>
      <c r="AK7" s="57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25" customHeight="1">
      <c r="A8" s="281"/>
      <c r="B8" s="260"/>
      <c r="C8" s="216" t="str">
        <f>'三菜'!E7</f>
        <v>紅蘿蔔中丁 　　　1Kg</v>
      </c>
      <c r="D8" s="216"/>
      <c r="E8" s="216"/>
      <c r="F8" s="216"/>
      <c r="G8" s="216"/>
      <c r="H8" s="271"/>
      <c r="I8" s="338"/>
      <c r="J8" s="271" t="str">
        <f>'三菜'!E16</f>
        <v>絞肉 　　　　　　5Kg</v>
      </c>
      <c r="K8" s="272"/>
      <c r="L8" s="272"/>
      <c r="M8" s="272"/>
      <c r="N8" s="272"/>
      <c r="O8" s="273"/>
      <c r="P8" s="260"/>
      <c r="Q8" s="216" t="str">
        <f>'三菜'!E25</f>
        <v>高麗菜切絲 　　　8Kg</v>
      </c>
      <c r="R8" s="216"/>
      <c r="S8" s="216"/>
      <c r="T8" s="216"/>
      <c r="U8" s="216"/>
      <c r="V8" s="217"/>
      <c r="W8" s="260"/>
      <c r="X8" s="216">
        <f>'三菜'!E34</f>
        <v>0</v>
      </c>
      <c r="Y8" s="216"/>
      <c r="Z8" s="216"/>
      <c r="AA8" s="216"/>
      <c r="AB8" s="216"/>
      <c r="AC8" s="217"/>
      <c r="AD8" s="260"/>
      <c r="AE8" s="216" t="str">
        <f>'三菜'!E43</f>
        <v>豆干片 　　　　　3Kg</v>
      </c>
      <c r="AF8" s="216"/>
      <c r="AG8" s="216"/>
      <c r="AH8" s="216"/>
      <c r="AI8" s="216"/>
      <c r="AJ8" s="217"/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281"/>
      <c r="B9" s="260"/>
      <c r="C9" s="218" t="str">
        <f>'三菜'!E8</f>
        <v>青蔥段 　　　　0.3Kg</v>
      </c>
      <c r="D9" s="218"/>
      <c r="E9" s="218"/>
      <c r="F9" s="218"/>
      <c r="G9" s="218"/>
      <c r="H9" s="277"/>
      <c r="I9" s="338"/>
      <c r="J9" s="271" t="str">
        <f>'三菜'!E17</f>
        <v>竹筍丁 　　　　　3Kg</v>
      </c>
      <c r="K9" s="272"/>
      <c r="L9" s="272"/>
      <c r="M9" s="272"/>
      <c r="N9" s="272"/>
      <c r="O9" s="273"/>
      <c r="P9" s="260"/>
      <c r="Q9" s="216" t="str">
        <f>'三菜'!E26</f>
        <v>絞肉 　　　　　　6Kg</v>
      </c>
      <c r="R9" s="216"/>
      <c r="S9" s="216"/>
      <c r="T9" s="216"/>
      <c r="U9" s="216"/>
      <c r="V9" s="217"/>
      <c r="W9" s="260"/>
      <c r="X9" s="216">
        <f>'三菜'!E35</f>
        <v>0</v>
      </c>
      <c r="Y9" s="216"/>
      <c r="Z9" s="216"/>
      <c r="AA9" s="216"/>
      <c r="AB9" s="216"/>
      <c r="AC9" s="217"/>
      <c r="AD9" s="260"/>
      <c r="AE9" s="216" t="str">
        <f>'三菜'!E44</f>
        <v>洋蔥片 　　　　　2Kg</v>
      </c>
      <c r="AF9" s="216"/>
      <c r="AG9" s="216"/>
      <c r="AH9" s="216"/>
      <c r="AI9" s="216"/>
      <c r="AJ9" s="217"/>
      <c r="AK9" s="57"/>
      <c r="AL9" s="48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281"/>
      <c r="B10" s="260"/>
      <c r="C10" s="216" t="str">
        <f>'三菜'!E9</f>
        <v>薑片 　　　　　0.3Kg</v>
      </c>
      <c r="D10" s="216"/>
      <c r="E10" s="216"/>
      <c r="F10" s="216"/>
      <c r="G10" s="216"/>
      <c r="H10" s="271"/>
      <c r="I10" s="338"/>
      <c r="J10" s="271" t="str">
        <f>'三菜'!E18</f>
        <v>紅蘿蔔小丁 　　　2Kg</v>
      </c>
      <c r="K10" s="272"/>
      <c r="L10" s="272"/>
      <c r="M10" s="272"/>
      <c r="N10" s="272"/>
      <c r="O10" s="273"/>
      <c r="P10" s="260"/>
      <c r="Q10" s="216" t="str">
        <f>'三菜'!E27</f>
        <v>紅蘿蔔小丁 　　1.5Kg</v>
      </c>
      <c r="R10" s="216"/>
      <c r="S10" s="216"/>
      <c r="T10" s="216"/>
      <c r="U10" s="216"/>
      <c r="V10" s="217"/>
      <c r="W10" s="260"/>
      <c r="X10" s="216">
        <f>'三菜'!E36</f>
        <v>0</v>
      </c>
      <c r="Y10" s="216"/>
      <c r="Z10" s="216"/>
      <c r="AA10" s="216"/>
      <c r="AB10" s="216"/>
      <c r="AC10" s="217"/>
      <c r="AD10" s="260"/>
      <c r="AE10" s="216" t="str">
        <f>'三菜'!E45</f>
        <v>紅蘿蔔片 　　　　1Kg</v>
      </c>
      <c r="AF10" s="216"/>
      <c r="AG10" s="216"/>
      <c r="AH10" s="216"/>
      <c r="AI10" s="216"/>
      <c r="AJ10" s="217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281"/>
      <c r="B11" s="260"/>
      <c r="C11" s="216">
        <f>'三菜'!E10</f>
        <v>0</v>
      </c>
      <c r="D11" s="216"/>
      <c r="E11" s="216"/>
      <c r="F11" s="216"/>
      <c r="G11" s="216"/>
      <c r="H11" s="271"/>
      <c r="I11" s="338"/>
      <c r="J11" s="271" t="str">
        <f>'三菜'!E19</f>
        <v>油蔥酥(斤) 　　　1包</v>
      </c>
      <c r="K11" s="272"/>
      <c r="L11" s="272"/>
      <c r="M11" s="272"/>
      <c r="N11" s="272"/>
      <c r="O11" s="273"/>
      <c r="P11" s="260"/>
      <c r="Q11" s="216" t="str">
        <f>'三菜'!F23</f>
        <v>芹菜珠 　　　　0.5Kg</v>
      </c>
      <c r="R11" s="216"/>
      <c r="S11" s="216"/>
      <c r="T11" s="216"/>
      <c r="U11" s="216"/>
      <c r="V11" s="217"/>
      <c r="W11" s="260"/>
      <c r="X11" s="216">
        <f>'三菜'!E37</f>
        <v>0</v>
      </c>
      <c r="Y11" s="216"/>
      <c r="Z11" s="216"/>
      <c r="AA11" s="216"/>
      <c r="AB11" s="216"/>
      <c r="AC11" s="217"/>
      <c r="AD11" s="260"/>
      <c r="AE11" s="216" t="str">
        <f>'三菜'!E46</f>
        <v>青蔥段 　　　　0.4Kg</v>
      </c>
      <c r="AF11" s="216"/>
      <c r="AG11" s="216"/>
      <c r="AH11" s="216"/>
      <c r="AI11" s="216"/>
      <c r="AJ11" s="217"/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281"/>
      <c r="B12" s="260"/>
      <c r="C12" s="218">
        <f>'三菜'!E11</f>
        <v>0</v>
      </c>
      <c r="D12" s="218"/>
      <c r="E12" s="218"/>
      <c r="F12" s="218"/>
      <c r="G12" s="218"/>
      <c r="H12" s="277"/>
      <c r="I12" s="338"/>
      <c r="J12" s="271">
        <f>'三菜'!E20</f>
        <v>0</v>
      </c>
      <c r="K12" s="272"/>
      <c r="L12" s="272"/>
      <c r="M12" s="272"/>
      <c r="N12" s="272"/>
      <c r="O12" s="273"/>
      <c r="P12" s="260"/>
      <c r="Q12" s="216" t="str">
        <f>'三菜'!F24</f>
        <v>乾香菇絲 　　　0.3Kg</v>
      </c>
      <c r="R12" s="216"/>
      <c r="S12" s="216"/>
      <c r="T12" s="216"/>
      <c r="U12" s="216"/>
      <c r="V12" s="217"/>
      <c r="W12" s="260"/>
      <c r="X12" s="216">
        <f>'三菜'!E38</f>
        <v>0</v>
      </c>
      <c r="Y12" s="216"/>
      <c r="Z12" s="216"/>
      <c r="AA12" s="216"/>
      <c r="AB12" s="216"/>
      <c r="AC12" s="217"/>
      <c r="AD12" s="260"/>
      <c r="AE12" s="216" t="str">
        <f>'三菜'!E47</f>
        <v>蒜末 　　　　　0.3Kg</v>
      </c>
      <c r="AF12" s="216"/>
      <c r="AG12" s="216"/>
      <c r="AH12" s="216"/>
      <c r="AI12" s="216"/>
      <c r="AJ12" s="217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 thickBot="1">
      <c r="A13" s="282"/>
      <c r="B13" s="262"/>
      <c r="C13" s="216">
        <f>'三菜'!E12</f>
        <v>0</v>
      </c>
      <c r="D13" s="216"/>
      <c r="E13" s="216"/>
      <c r="F13" s="216"/>
      <c r="G13" s="216"/>
      <c r="H13" s="271"/>
      <c r="I13" s="339"/>
      <c r="J13" s="274">
        <f>'三菜'!E21</f>
        <v>0</v>
      </c>
      <c r="K13" s="275"/>
      <c r="L13" s="275"/>
      <c r="M13" s="275"/>
      <c r="N13" s="275"/>
      <c r="O13" s="276"/>
      <c r="P13" s="261"/>
      <c r="Q13" s="216">
        <f>'三菜'!E30</f>
        <v>0</v>
      </c>
      <c r="R13" s="216"/>
      <c r="S13" s="216"/>
      <c r="T13" s="216"/>
      <c r="U13" s="216"/>
      <c r="V13" s="217"/>
      <c r="W13" s="261"/>
      <c r="X13" s="216">
        <f>'三菜'!E39</f>
        <v>0</v>
      </c>
      <c r="Y13" s="216"/>
      <c r="Z13" s="216"/>
      <c r="AA13" s="216"/>
      <c r="AB13" s="216"/>
      <c r="AC13" s="217"/>
      <c r="AD13" s="261"/>
      <c r="AE13" s="216" t="str">
        <f>'三菜'!E48</f>
        <v>甜麵醬600g            自備</v>
      </c>
      <c r="AF13" s="216"/>
      <c r="AG13" s="216"/>
      <c r="AH13" s="216"/>
      <c r="AI13" s="216"/>
      <c r="AJ13" s="217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>
      <c r="A14" s="284" t="s">
        <v>4</v>
      </c>
      <c r="B14" s="259" t="str">
        <f>TRIM('三菜'!F4)</f>
        <v>火腿四色</v>
      </c>
      <c r="C14" s="257" t="str">
        <f>'三菜'!F5</f>
        <v>馬鈴薯小丁 　　　8Kg</v>
      </c>
      <c r="D14" s="257"/>
      <c r="E14" s="257"/>
      <c r="F14" s="257"/>
      <c r="G14" s="257"/>
      <c r="H14" s="258"/>
      <c r="I14" s="337" t="str">
        <f>TRIM('三菜'!F13)</f>
        <v>蔥燒甜條</v>
      </c>
      <c r="J14" s="285" t="str">
        <f>'三菜'!F14</f>
        <v>洋蔥絲 　　　　8.5Kg</v>
      </c>
      <c r="K14" s="290"/>
      <c r="L14" s="290"/>
      <c r="M14" s="290"/>
      <c r="N14" s="290"/>
      <c r="O14" s="291"/>
      <c r="P14" s="259" t="str">
        <f>TRIM('三菜'!G22)</f>
        <v>芝麻包</v>
      </c>
      <c r="Q14" s="257" t="str">
        <f>'三菜'!G23</f>
        <v>芝麻包(欣 　　　235個</v>
      </c>
      <c r="R14" s="257"/>
      <c r="S14" s="257"/>
      <c r="T14" s="257"/>
      <c r="U14" s="257"/>
      <c r="V14" s="258"/>
      <c r="W14" s="259" t="str">
        <f>TRIM('三菜'!F31)</f>
        <v>白玉麵筋</v>
      </c>
      <c r="X14" s="257" t="str">
        <f>'三菜'!F32</f>
        <v>白蘿蔔中丁 　　　16Kg</v>
      </c>
      <c r="Y14" s="257"/>
      <c r="Z14" s="257"/>
      <c r="AA14" s="257"/>
      <c r="AB14" s="257"/>
      <c r="AC14" s="258"/>
      <c r="AD14" s="259" t="str">
        <f>TRIM('三菜'!F40)</f>
        <v>紅k炒蛋</v>
      </c>
      <c r="AE14" s="257" t="str">
        <f>'三菜'!F41</f>
        <v>蛋 　　　　　　　11Kg</v>
      </c>
      <c r="AF14" s="257"/>
      <c r="AG14" s="257"/>
      <c r="AH14" s="257"/>
      <c r="AI14" s="257"/>
      <c r="AJ14" s="258"/>
      <c r="AK14" s="55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>
      <c r="A15" s="281"/>
      <c r="B15" s="260"/>
      <c r="C15" s="271" t="str">
        <f>'三菜'!F6</f>
        <v>小黃瓜小丁 　　　3Kg</v>
      </c>
      <c r="D15" s="272"/>
      <c r="E15" s="272"/>
      <c r="F15" s="272"/>
      <c r="G15" s="272"/>
      <c r="H15" s="273"/>
      <c r="I15" s="338"/>
      <c r="J15" s="271" t="str">
        <f>'三菜'!F15</f>
        <v>小黑輪條 　　　　8Kg</v>
      </c>
      <c r="K15" s="272"/>
      <c r="L15" s="272"/>
      <c r="M15" s="272"/>
      <c r="N15" s="272"/>
      <c r="O15" s="273"/>
      <c r="P15" s="260"/>
      <c r="Q15" s="216" t="e">
        <f>三菜!#REF!</f>
        <v>#REF!</v>
      </c>
      <c r="R15" s="216"/>
      <c r="S15" s="216"/>
      <c r="T15" s="216"/>
      <c r="U15" s="216"/>
      <c r="V15" s="217"/>
      <c r="W15" s="260"/>
      <c r="X15" s="216" t="str">
        <f>'三菜'!F33</f>
        <v>紅蘿蔔中丁 　　1.5Kg</v>
      </c>
      <c r="Y15" s="216"/>
      <c r="Z15" s="216"/>
      <c r="AA15" s="216"/>
      <c r="AB15" s="216"/>
      <c r="AC15" s="217"/>
      <c r="AD15" s="260"/>
      <c r="AE15" s="216" t="str">
        <f>'三菜'!F42</f>
        <v>紅蘿蔔絲 　　　　10Kg</v>
      </c>
      <c r="AF15" s="216"/>
      <c r="AG15" s="216"/>
      <c r="AH15" s="216"/>
      <c r="AI15" s="216"/>
      <c r="AJ15" s="217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281"/>
      <c r="B16" s="260"/>
      <c r="C16" s="271" t="str">
        <f>'三菜'!F7</f>
        <v>玉米粒 　　　　　3Kg</v>
      </c>
      <c r="D16" s="272"/>
      <c r="E16" s="272"/>
      <c r="F16" s="272"/>
      <c r="G16" s="272"/>
      <c r="H16" s="273"/>
      <c r="I16" s="338"/>
      <c r="J16" s="271" t="str">
        <f>'三菜'!F16</f>
        <v>紅蘿蔔絲 　　　　1Kg</v>
      </c>
      <c r="K16" s="272"/>
      <c r="L16" s="272"/>
      <c r="M16" s="272"/>
      <c r="N16" s="272"/>
      <c r="O16" s="273"/>
      <c r="P16" s="260"/>
      <c r="Q16" s="216">
        <f>'三菜'!F25</f>
        <v>0</v>
      </c>
      <c r="R16" s="216"/>
      <c r="S16" s="216"/>
      <c r="T16" s="216"/>
      <c r="U16" s="216"/>
      <c r="V16" s="217"/>
      <c r="W16" s="260"/>
      <c r="X16" s="216" t="str">
        <f>'三菜'!F34</f>
        <v>麵筋泡 　　　　　1Kg</v>
      </c>
      <c r="Y16" s="216"/>
      <c r="Z16" s="216"/>
      <c r="AA16" s="216"/>
      <c r="AB16" s="216"/>
      <c r="AC16" s="217"/>
      <c r="AD16" s="260"/>
      <c r="AE16" s="216" t="str">
        <f>'三菜'!F43</f>
        <v>青蔥珠 　　　　0.5Kg</v>
      </c>
      <c r="AF16" s="216"/>
      <c r="AG16" s="216"/>
      <c r="AH16" s="216"/>
      <c r="AI16" s="216"/>
      <c r="AJ16" s="217"/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281"/>
      <c r="B17" s="260"/>
      <c r="C17" s="271" t="str">
        <f>'三菜'!F8</f>
        <v>火腿丁 　　　　　2Kg</v>
      </c>
      <c r="D17" s="272"/>
      <c r="E17" s="272"/>
      <c r="F17" s="272"/>
      <c r="G17" s="272"/>
      <c r="H17" s="273"/>
      <c r="I17" s="338"/>
      <c r="J17" s="271" t="str">
        <f>'三菜'!F17</f>
        <v>蒜末 　　　　　0.1Kg</v>
      </c>
      <c r="K17" s="272"/>
      <c r="L17" s="272"/>
      <c r="M17" s="272"/>
      <c r="N17" s="272"/>
      <c r="O17" s="273"/>
      <c r="P17" s="260"/>
      <c r="Q17" s="216">
        <f>'三菜'!F26</f>
        <v>0</v>
      </c>
      <c r="R17" s="216"/>
      <c r="S17" s="216"/>
      <c r="T17" s="216"/>
      <c r="U17" s="216"/>
      <c r="V17" s="217"/>
      <c r="W17" s="260"/>
      <c r="X17" s="216" t="str">
        <f>'三菜'!F35</f>
        <v>乾香菇絲 　　　0.1Kg</v>
      </c>
      <c r="Y17" s="216"/>
      <c r="Z17" s="216"/>
      <c r="AA17" s="216"/>
      <c r="AB17" s="216"/>
      <c r="AC17" s="217"/>
      <c r="AD17" s="260"/>
      <c r="AE17" s="216">
        <f>'三菜'!F44</f>
        <v>0</v>
      </c>
      <c r="AF17" s="216"/>
      <c r="AG17" s="216"/>
      <c r="AH17" s="216"/>
      <c r="AI17" s="216"/>
      <c r="AJ17" s="217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281"/>
      <c r="B18" s="260"/>
      <c r="C18" s="271" t="str">
        <f>'三菜'!F9</f>
        <v>紅蘿蔔小丁 　　　1Kg</v>
      </c>
      <c r="D18" s="272"/>
      <c r="E18" s="272"/>
      <c r="F18" s="272"/>
      <c r="G18" s="272"/>
      <c r="H18" s="273"/>
      <c r="I18" s="338"/>
      <c r="J18" s="271">
        <f>'三菜'!F18</f>
        <v>0</v>
      </c>
      <c r="K18" s="272"/>
      <c r="L18" s="272"/>
      <c r="M18" s="272"/>
      <c r="N18" s="272"/>
      <c r="O18" s="273"/>
      <c r="P18" s="260"/>
      <c r="Q18" s="216">
        <f>'三菜'!F27</f>
        <v>0</v>
      </c>
      <c r="R18" s="216"/>
      <c r="S18" s="216"/>
      <c r="T18" s="216"/>
      <c r="U18" s="216"/>
      <c r="V18" s="217"/>
      <c r="W18" s="260"/>
      <c r="X18" s="216">
        <f>'三菜'!F36</f>
        <v>0</v>
      </c>
      <c r="Y18" s="216"/>
      <c r="Z18" s="216"/>
      <c r="AA18" s="216"/>
      <c r="AB18" s="216"/>
      <c r="AC18" s="217"/>
      <c r="AD18" s="260"/>
      <c r="AE18" s="216">
        <f>'三菜'!F45</f>
        <v>0</v>
      </c>
      <c r="AF18" s="216"/>
      <c r="AG18" s="216"/>
      <c r="AH18" s="216"/>
      <c r="AI18" s="216"/>
      <c r="AJ18" s="217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281"/>
      <c r="B19" s="260"/>
      <c r="C19" s="271" t="str">
        <f>'三菜'!F10</f>
        <v>青蔥珠 　　　　0.3Kg</v>
      </c>
      <c r="D19" s="272"/>
      <c r="E19" s="272"/>
      <c r="F19" s="272"/>
      <c r="G19" s="272"/>
      <c r="H19" s="273"/>
      <c r="I19" s="338"/>
      <c r="J19" s="271">
        <f>'三菜'!F19</f>
        <v>0</v>
      </c>
      <c r="K19" s="272"/>
      <c r="L19" s="272"/>
      <c r="M19" s="272"/>
      <c r="N19" s="272"/>
      <c r="O19" s="273"/>
      <c r="P19" s="260"/>
      <c r="Q19" s="216">
        <f>'三菜'!F28</f>
        <v>0</v>
      </c>
      <c r="R19" s="216"/>
      <c r="S19" s="216"/>
      <c r="T19" s="216"/>
      <c r="U19" s="216"/>
      <c r="V19" s="217"/>
      <c r="W19" s="260"/>
      <c r="X19" s="216">
        <f>'三菜'!F37</f>
        <v>0</v>
      </c>
      <c r="Y19" s="216"/>
      <c r="Z19" s="216"/>
      <c r="AA19" s="216"/>
      <c r="AB19" s="216"/>
      <c r="AC19" s="217"/>
      <c r="AD19" s="260"/>
      <c r="AE19" s="216">
        <f>'三菜'!F46</f>
        <v>0</v>
      </c>
      <c r="AF19" s="216"/>
      <c r="AG19" s="216"/>
      <c r="AH19" s="216"/>
      <c r="AI19" s="216"/>
      <c r="AJ19" s="217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281"/>
      <c r="B20" s="260"/>
      <c r="C20" s="271">
        <f>'三菜'!F11</f>
        <v>0</v>
      </c>
      <c r="D20" s="272"/>
      <c r="E20" s="272"/>
      <c r="F20" s="272"/>
      <c r="G20" s="272"/>
      <c r="H20" s="273"/>
      <c r="I20" s="338"/>
      <c r="J20" s="271">
        <f>'三菜'!F20</f>
        <v>0</v>
      </c>
      <c r="K20" s="272"/>
      <c r="L20" s="272"/>
      <c r="M20" s="272"/>
      <c r="N20" s="272"/>
      <c r="O20" s="273"/>
      <c r="P20" s="260"/>
      <c r="Q20" s="216">
        <f>'三菜'!F29</f>
        <v>0</v>
      </c>
      <c r="R20" s="216"/>
      <c r="S20" s="216"/>
      <c r="T20" s="216"/>
      <c r="U20" s="216"/>
      <c r="V20" s="217"/>
      <c r="W20" s="260"/>
      <c r="X20" s="216">
        <f>'三菜'!F38</f>
        <v>0</v>
      </c>
      <c r="Y20" s="216"/>
      <c r="Z20" s="216"/>
      <c r="AA20" s="216"/>
      <c r="AB20" s="216"/>
      <c r="AC20" s="217"/>
      <c r="AD20" s="260"/>
      <c r="AE20" s="216">
        <f>'三菜'!F47</f>
        <v>0</v>
      </c>
      <c r="AF20" s="216"/>
      <c r="AG20" s="216"/>
      <c r="AH20" s="216"/>
      <c r="AI20" s="216"/>
      <c r="AJ20" s="217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 thickBot="1">
      <c r="A21" s="282"/>
      <c r="B21" s="261"/>
      <c r="C21" s="274">
        <f>'三菜'!F12</f>
        <v>0</v>
      </c>
      <c r="D21" s="275"/>
      <c r="E21" s="275"/>
      <c r="F21" s="275"/>
      <c r="G21" s="275"/>
      <c r="H21" s="276"/>
      <c r="I21" s="339"/>
      <c r="J21" s="274">
        <f>'三菜'!F21</f>
        <v>0</v>
      </c>
      <c r="K21" s="275"/>
      <c r="L21" s="275"/>
      <c r="M21" s="275"/>
      <c r="N21" s="275"/>
      <c r="O21" s="276"/>
      <c r="P21" s="261"/>
      <c r="Q21" s="216">
        <f>'三菜'!F30</f>
        <v>0</v>
      </c>
      <c r="R21" s="216"/>
      <c r="S21" s="216"/>
      <c r="T21" s="216"/>
      <c r="U21" s="216"/>
      <c r="V21" s="217"/>
      <c r="W21" s="261"/>
      <c r="X21" s="216">
        <f>'三菜'!F39</f>
        <v>0</v>
      </c>
      <c r="Y21" s="216"/>
      <c r="Z21" s="216"/>
      <c r="AA21" s="216"/>
      <c r="AB21" s="216"/>
      <c r="AC21" s="217"/>
      <c r="AD21" s="261"/>
      <c r="AE21" s="216">
        <f>'三菜'!F48</f>
        <v>0</v>
      </c>
      <c r="AF21" s="216"/>
      <c r="AG21" s="216"/>
      <c r="AH21" s="216"/>
      <c r="AI21" s="216"/>
      <c r="AJ21" s="217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>
      <c r="A22" s="284" t="s">
        <v>66</v>
      </c>
      <c r="B22" s="259" t="str">
        <f>TRIM('三菜'!G4)</f>
        <v>炒空心菜</v>
      </c>
      <c r="C22" s="257" t="str">
        <f>'三菜'!G5</f>
        <v>空心菜切 　　　　18Kg</v>
      </c>
      <c r="D22" s="257"/>
      <c r="E22" s="257"/>
      <c r="F22" s="257"/>
      <c r="G22" s="257"/>
      <c r="H22" s="285"/>
      <c r="I22" s="337" t="str">
        <f>TRIM('三菜'!G13)</f>
        <v>炒小蘿蔓</v>
      </c>
      <c r="J22" s="285" t="str">
        <f>'三菜'!G14</f>
        <v>小蘿蔓切 　　　　18Kg</v>
      </c>
      <c r="K22" s="290"/>
      <c r="L22" s="290"/>
      <c r="M22" s="290"/>
      <c r="N22" s="290"/>
      <c r="O22" s="291"/>
      <c r="P22" s="259" t="e">
        <f>TRIM(三菜!#REF!)</f>
        <v>#REF!</v>
      </c>
      <c r="Q22" s="269" t="e">
        <f>三菜!#REF!</f>
        <v>#REF!</v>
      </c>
      <c r="R22" s="269"/>
      <c r="S22" s="269"/>
      <c r="T22" s="269"/>
      <c r="U22" s="269"/>
      <c r="V22" s="270"/>
      <c r="W22" s="259" t="str">
        <f>TRIM('三菜'!G31)</f>
        <v>炒油菜</v>
      </c>
      <c r="X22" s="257" t="str">
        <f>'三菜'!G32</f>
        <v>油菜切段 　　　　18Kg</v>
      </c>
      <c r="Y22" s="257"/>
      <c r="Z22" s="257"/>
      <c r="AA22" s="257"/>
      <c r="AB22" s="257"/>
      <c r="AC22" s="258"/>
      <c r="AD22" s="259" t="str">
        <f>TRIM('三菜'!G40)</f>
        <v>炒高麗菜</v>
      </c>
      <c r="AE22" s="257" t="str">
        <f>'三菜'!G41</f>
        <v>高麗菜切 　　　　18Kg</v>
      </c>
      <c r="AF22" s="257"/>
      <c r="AG22" s="257"/>
      <c r="AH22" s="257"/>
      <c r="AI22" s="257"/>
      <c r="AJ22" s="258"/>
      <c r="AK22" s="55"/>
      <c r="AL22" s="46"/>
      <c r="AM22" s="47"/>
      <c r="AN22" s="45"/>
      <c r="AO22" s="56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>
      <c r="A23" s="281"/>
      <c r="B23" s="260"/>
      <c r="C23" s="216" t="str">
        <f>'三菜'!G6</f>
        <v>蒜末 　　　　　0.2Kg</v>
      </c>
      <c r="D23" s="216"/>
      <c r="E23" s="216"/>
      <c r="F23" s="216"/>
      <c r="G23" s="216"/>
      <c r="H23" s="271"/>
      <c r="I23" s="338"/>
      <c r="J23" s="271" t="str">
        <f>'三菜'!G15</f>
        <v>蒜末 　　　　　0.2Kg</v>
      </c>
      <c r="K23" s="272"/>
      <c r="L23" s="272"/>
      <c r="M23" s="272"/>
      <c r="N23" s="272"/>
      <c r="O23" s="273"/>
      <c r="P23" s="260"/>
      <c r="Q23" s="267">
        <f>'三菜'!G24</f>
        <v>0</v>
      </c>
      <c r="R23" s="267"/>
      <c r="S23" s="267"/>
      <c r="T23" s="267"/>
      <c r="U23" s="267"/>
      <c r="V23" s="268"/>
      <c r="W23" s="260"/>
      <c r="X23" s="216" t="str">
        <f>'三菜'!G33</f>
        <v>蒜末 　　　　　0.2Kg</v>
      </c>
      <c r="Y23" s="216"/>
      <c r="Z23" s="216"/>
      <c r="AA23" s="216"/>
      <c r="AB23" s="216"/>
      <c r="AC23" s="217"/>
      <c r="AD23" s="260"/>
      <c r="AE23" s="216" t="str">
        <f>'三菜'!G42</f>
        <v>紅蘿蔔絲 　　　　1Kg</v>
      </c>
      <c r="AF23" s="216"/>
      <c r="AG23" s="216"/>
      <c r="AH23" s="216"/>
      <c r="AI23" s="216"/>
      <c r="AJ23" s="217"/>
      <c r="AK23" s="57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281"/>
      <c r="B24" s="260"/>
      <c r="C24" s="216">
        <f>'三菜'!G7</f>
        <v>0</v>
      </c>
      <c r="D24" s="216"/>
      <c r="E24" s="216"/>
      <c r="F24" s="216"/>
      <c r="G24" s="216"/>
      <c r="H24" s="271"/>
      <c r="I24" s="338"/>
      <c r="J24" s="271">
        <f>'三菜'!G16</f>
        <v>0</v>
      </c>
      <c r="K24" s="272"/>
      <c r="L24" s="272"/>
      <c r="M24" s="272"/>
      <c r="N24" s="272"/>
      <c r="O24" s="273"/>
      <c r="P24" s="260"/>
      <c r="Q24" s="267">
        <f>'三菜'!G25</f>
        <v>0</v>
      </c>
      <c r="R24" s="267"/>
      <c r="S24" s="267"/>
      <c r="T24" s="267"/>
      <c r="U24" s="267"/>
      <c r="V24" s="268"/>
      <c r="W24" s="260"/>
      <c r="X24" s="216">
        <f>'三菜'!G34</f>
        <v>0</v>
      </c>
      <c r="Y24" s="216"/>
      <c r="Z24" s="216"/>
      <c r="AA24" s="216"/>
      <c r="AB24" s="216"/>
      <c r="AC24" s="217"/>
      <c r="AD24" s="260"/>
      <c r="AE24" s="216" t="str">
        <f>'三菜'!G43</f>
        <v>蒜末 　　　　　0.2Kg</v>
      </c>
      <c r="AF24" s="216"/>
      <c r="AG24" s="216"/>
      <c r="AH24" s="216"/>
      <c r="AI24" s="216"/>
      <c r="AJ24" s="217"/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281"/>
      <c r="B25" s="260"/>
      <c r="C25" s="216">
        <f>'三菜'!G8</f>
        <v>0</v>
      </c>
      <c r="D25" s="216"/>
      <c r="E25" s="216"/>
      <c r="F25" s="216"/>
      <c r="G25" s="216"/>
      <c r="H25" s="271"/>
      <c r="I25" s="338"/>
      <c r="J25" s="271">
        <f>'三菜'!G17</f>
        <v>0</v>
      </c>
      <c r="K25" s="272"/>
      <c r="L25" s="272"/>
      <c r="M25" s="272"/>
      <c r="N25" s="272"/>
      <c r="O25" s="273"/>
      <c r="P25" s="260"/>
      <c r="Q25" s="267">
        <f>'三菜'!G26</f>
        <v>0</v>
      </c>
      <c r="R25" s="267"/>
      <c r="S25" s="267"/>
      <c r="T25" s="267"/>
      <c r="U25" s="267"/>
      <c r="V25" s="268"/>
      <c r="W25" s="260"/>
      <c r="X25" s="216">
        <f>'三菜'!G35</f>
        <v>0</v>
      </c>
      <c r="Y25" s="216"/>
      <c r="Z25" s="216"/>
      <c r="AA25" s="216"/>
      <c r="AB25" s="216"/>
      <c r="AC25" s="217"/>
      <c r="AD25" s="260"/>
      <c r="AE25" s="216">
        <f>'三菜'!G44</f>
        <v>0</v>
      </c>
      <c r="AF25" s="216"/>
      <c r="AG25" s="216"/>
      <c r="AH25" s="216"/>
      <c r="AI25" s="216"/>
      <c r="AJ25" s="217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281"/>
      <c r="B26" s="260"/>
      <c r="C26" s="216">
        <f>'三菜'!G9</f>
        <v>0</v>
      </c>
      <c r="D26" s="216"/>
      <c r="E26" s="216"/>
      <c r="F26" s="216"/>
      <c r="G26" s="216"/>
      <c r="H26" s="271"/>
      <c r="I26" s="338"/>
      <c r="J26" s="271">
        <f>'三菜'!G18</f>
        <v>0</v>
      </c>
      <c r="K26" s="272"/>
      <c r="L26" s="272"/>
      <c r="M26" s="272"/>
      <c r="N26" s="272"/>
      <c r="O26" s="273"/>
      <c r="P26" s="260"/>
      <c r="Q26" s="267">
        <f>'三菜'!G27</f>
        <v>0</v>
      </c>
      <c r="R26" s="267"/>
      <c r="S26" s="267"/>
      <c r="T26" s="267"/>
      <c r="U26" s="267"/>
      <c r="V26" s="268"/>
      <c r="W26" s="260"/>
      <c r="X26" s="216">
        <f>'三菜'!G36</f>
        <v>0</v>
      </c>
      <c r="Y26" s="216"/>
      <c r="Z26" s="216"/>
      <c r="AA26" s="216"/>
      <c r="AB26" s="216"/>
      <c r="AC26" s="217"/>
      <c r="AD26" s="260"/>
      <c r="AE26" s="216">
        <f>'三菜'!G45</f>
        <v>0</v>
      </c>
      <c r="AF26" s="216"/>
      <c r="AG26" s="216"/>
      <c r="AH26" s="216"/>
      <c r="AI26" s="216"/>
      <c r="AJ26" s="217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 thickBot="1">
      <c r="A27" s="282"/>
      <c r="B27" s="262"/>
      <c r="C27" s="216">
        <f>'三菜'!G12</f>
        <v>0</v>
      </c>
      <c r="D27" s="216"/>
      <c r="E27" s="216"/>
      <c r="F27" s="216"/>
      <c r="G27" s="216"/>
      <c r="H27" s="271"/>
      <c r="I27" s="339"/>
      <c r="J27" s="274">
        <f>'三菜'!G21</f>
        <v>0</v>
      </c>
      <c r="K27" s="275"/>
      <c r="L27" s="275"/>
      <c r="M27" s="275"/>
      <c r="N27" s="275"/>
      <c r="O27" s="276"/>
      <c r="P27" s="261"/>
      <c r="Q27" s="267">
        <f>'三菜'!G30</f>
        <v>0</v>
      </c>
      <c r="R27" s="267"/>
      <c r="S27" s="267"/>
      <c r="T27" s="267"/>
      <c r="U27" s="267"/>
      <c r="V27" s="268"/>
      <c r="W27" s="261"/>
      <c r="X27" s="216">
        <f>'三菜'!G39</f>
        <v>0</v>
      </c>
      <c r="Y27" s="216"/>
      <c r="Z27" s="216"/>
      <c r="AA27" s="216"/>
      <c r="AB27" s="216"/>
      <c r="AC27" s="217"/>
      <c r="AD27" s="261"/>
      <c r="AE27" s="216">
        <f>'三菜'!G48</f>
        <v>0</v>
      </c>
      <c r="AF27" s="216"/>
      <c r="AG27" s="216"/>
      <c r="AH27" s="216"/>
      <c r="AI27" s="216"/>
      <c r="AJ27" s="217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>
      <c r="A28" s="284" t="s">
        <v>67</v>
      </c>
      <c r="B28" s="259" t="str">
        <f>TRIM('三菜'!H4)</f>
        <v>高鈣味噌湯</v>
      </c>
      <c r="C28" s="257" t="str">
        <f>'三菜'!H5</f>
        <v>洋蔥小丁 　　　　2Kg</v>
      </c>
      <c r="D28" s="257"/>
      <c r="E28" s="257"/>
      <c r="F28" s="257"/>
      <c r="G28" s="257"/>
      <c r="H28" s="285"/>
      <c r="I28" s="337" t="str">
        <f>TRIM('三菜'!H13)</f>
        <v>蘿蔔排骨湯</v>
      </c>
      <c r="J28" s="285" t="str">
        <f>'三菜'!H14</f>
        <v>白蘿蔔中丁 　　　8Kg</v>
      </c>
      <c r="K28" s="290"/>
      <c r="L28" s="290"/>
      <c r="M28" s="290"/>
      <c r="N28" s="290"/>
      <c r="O28" s="291"/>
      <c r="P28" s="259">
        <f>TRIM('三菜'!H22)</f>
      </c>
      <c r="Q28" s="257">
        <f>'三菜'!H23</f>
        <v>0</v>
      </c>
      <c r="R28" s="257"/>
      <c r="S28" s="257"/>
      <c r="T28" s="257"/>
      <c r="U28" s="257"/>
      <c r="V28" s="258"/>
      <c r="W28" s="259" t="str">
        <f>TRIM('三菜'!H31)</f>
        <v>紫菜一口餃湯</v>
      </c>
      <c r="X28" s="257" t="str">
        <f>'三菜'!H32</f>
        <v>小白菜切 　　　　4Kg</v>
      </c>
      <c r="Y28" s="257"/>
      <c r="Z28" s="257"/>
      <c r="AA28" s="257"/>
      <c r="AB28" s="257"/>
      <c r="AC28" s="258"/>
      <c r="AD28" s="259" t="str">
        <f>TRIM('三菜'!H40)</f>
        <v>榨菜肉絲湯</v>
      </c>
      <c r="AE28" s="257" t="str">
        <f>'三菜'!H41</f>
        <v>榨菜絲 　　　　　5Kg</v>
      </c>
      <c r="AF28" s="257"/>
      <c r="AG28" s="257"/>
      <c r="AH28" s="257"/>
      <c r="AI28" s="257"/>
      <c r="AJ28" s="258"/>
      <c r="AK28" s="55"/>
      <c r="AL28" s="46"/>
      <c r="AM28" s="47"/>
      <c r="AN28" s="45"/>
      <c r="AO28" s="56"/>
      <c r="AP28" s="46"/>
      <c r="AQ28" s="47"/>
      <c r="AR28" s="45"/>
      <c r="AS28" s="55"/>
      <c r="AT28" s="48"/>
      <c r="AU28" s="47"/>
      <c r="AV28" s="45"/>
      <c r="AW28" s="55"/>
      <c r="AX28" s="49"/>
      <c r="AY28" s="47"/>
      <c r="AZ28" s="46"/>
    </row>
    <row r="29" spans="1:52" ht="14.25" customHeight="1">
      <c r="A29" s="281"/>
      <c r="B29" s="260"/>
      <c r="C29" s="216" t="str">
        <f>'三菜'!H6</f>
        <v>粗豆腐切丁4.5k(封口) 2板</v>
      </c>
      <c r="D29" s="216"/>
      <c r="E29" s="216"/>
      <c r="F29" s="216"/>
      <c r="G29" s="216"/>
      <c r="H29" s="271"/>
      <c r="I29" s="338"/>
      <c r="J29" s="271" t="str">
        <f>'三菜'!H15</f>
        <v>中排骨 　　　　　3Kg</v>
      </c>
      <c r="K29" s="272"/>
      <c r="L29" s="272"/>
      <c r="M29" s="272"/>
      <c r="N29" s="272"/>
      <c r="O29" s="273"/>
      <c r="P29" s="260"/>
      <c r="Q29" s="224">
        <f>'三菜'!H24</f>
        <v>0</v>
      </c>
      <c r="R29" s="224"/>
      <c r="S29" s="224"/>
      <c r="T29" s="224"/>
      <c r="U29" s="224"/>
      <c r="V29" s="225"/>
      <c r="W29" s="260"/>
      <c r="X29" s="216" t="str">
        <f>'三菜'!H33</f>
        <v>一口餃1.3K 　　　3袋</v>
      </c>
      <c r="Y29" s="216"/>
      <c r="Z29" s="216"/>
      <c r="AA29" s="216"/>
      <c r="AB29" s="216"/>
      <c r="AC29" s="217"/>
      <c r="AD29" s="260"/>
      <c r="AE29" s="216" t="str">
        <f>'三菜'!H42</f>
        <v>肉絲-溫 　　　　　2Kg</v>
      </c>
      <c r="AF29" s="216"/>
      <c r="AG29" s="216"/>
      <c r="AH29" s="216"/>
      <c r="AI29" s="216"/>
      <c r="AJ29" s="217"/>
      <c r="AK29" s="57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6"/>
      <c r="AY29" s="47"/>
      <c r="AZ29" s="46"/>
    </row>
    <row r="30" spans="1:52" ht="14.25" customHeight="1">
      <c r="A30" s="281"/>
      <c r="B30" s="260"/>
      <c r="C30" s="216" t="str">
        <f>'三菜'!H7</f>
        <v>味噌(3k) 　　　　 1箱</v>
      </c>
      <c r="D30" s="216"/>
      <c r="E30" s="216"/>
      <c r="F30" s="216"/>
      <c r="G30" s="216"/>
      <c r="H30" s="271"/>
      <c r="I30" s="338"/>
      <c r="J30" s="271" t="str">
        <f>'三菜'!H16</f>
        <v>芹菜珠 　　　　0.1Kg</v>
      </c>
      <c r="K30" s="272"/>
      <c r="L30" s="272"/>
      <c r="M30" s="272"/>
      <c r="N30" s="272"/>
      <c r="O30" s="273"/>
      <c r="P30" s="260"/>
      <c r="Q30" s="216">
        <f>'三菜'!H25</f>
        <v>0</v>
      </c>
      <c r="R30" s="216"/>
      <c r="S30" s="216"/>
      <c r="T30" s="216"/>
      <c r="U30" s="216"/>
      <c r="V30" s="217"/>
      <c r="W30" s="260"/>
      <c r="X30" s="216" t="str">
        <f>'三菜'!H34</f>
        <v>榨菜絲 　　　　1.5Kg</v>
      </c>
      <c r="Y30" s="216"/>
      <c r="Z30" s="216"/>
      <c r="AA30" s="216"/>
      <c r="AB30" s="216"/>
      <c r="AC30" s="217"/>
      <c r="AD30" s="260"/>
      <c r="AE30" s="216" t="str">
        <f>'三菜'!H43</f>
        <v>青蔥珠 　　　　0.3Kg</v>
      </c>
      <c r="AF30" s="216"/>
      <c r="AG30" s="216"/>
      <c r="AH30" s="216"/>
      <c r="AI30" s="216"/>
      <c r="AJ30" s="217"/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25" customHeight="1">
      <c r="A31" s="281"/>
      <c r="B31" s="260"/>
      <c r="C31" s="216" t="str">
        <f>'三菜'!H8</f>
        <v>小魚乾 　　　　0.3Kg</v>
      </c>
      <c r="D31" s="216"/>
      <c r="E31" s="216"/>
      <c r="F31" s="216"/>
      <c r="G31" s="216"/>
      <c r="H31" s="271"/>
      <c r="I31" s="338"/>
      <c r="J31" s="271">
        <f>'三菜'!H17</f>
        <v>0</v>
      </c>
      <c r="K31" s="272"/>
      <c r="L31" s="272"/>
      <c r="M31" s="272"/>
      <c r="N31" s="272"/>
      <c r="O31" s="273"/>
      <c r="P31" s="260"/>
      <c r="Q31" s="218">
        <f>'三菜'!H26</f>
        <v>0</v>
      </c>
      <c r="R31" s="218"/>
      <c r="S31" s="218"/>
      <c r="T31" s="218"/>
      <c r="U31" s="218"/>
      <c r="V31" s="219"/>
      <c r="W31" s="260"/>
      <c r="X31" s="216" t="str">
        <f>'三菜'!H35</f>
        <v>芹菜珠 　　　　0.3Kg</v>
      </c>
      <c r="Y31" s="216"/>
      <c r="Z31" s="216"/>
      <c r="AA31" s="216"/>
      <c r="AB31" s="216"/>
      <c r="AC31" s="217"/>
      <c r="AD31" s="260"/>
      <c r="AE31" s="216">
        <f>'三菜'!H44</f>
        <v>0</v>
      </c>
      <c r="AF31" s="216"/>
      <c r="AG31" s="216"/>
      <c r="AH31" s="216"/>
      <c r="AI31" s="216"/>
      <c r="AJ31" s="217"/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25" customHeight="1">
      <c r="A32" s="281"/>
      <c r="B32" s="260"/>
      <c r="C32" s="216" t="str">
        <f>'三菜'!H9</f>
        <v>青蔥珠 　　　　0.3Kg</v>
      </c>
      <c r="D32" s="216"/>
      <c r="E32" s="216"/>
      <c r="F32" s="216"/>
      <c r="G32" s="216"/>
      <c r="H32" s="271"/>
      <c r="I32" s="338"/>
      <c r="J32" s="271">
        <f>'三菜'!H18</f>
        <v>0</v>
      </c>
      <c r="K32" s="272"/>
      <c r="L32" s="272"/>
      <c r="M32" s="272"/>
      <c r="N32" s="272"/>
      <c r="O32" s="273"/>
      <c r="P32" s="260"/>
      <c r="Q32" s="224">
        <f>'三菜'!H27</f>
        <v>0</v>
      </c>
      <c r="R32" s="224"/>
      <c r="S32" s="224"/>
      <c r="T32" s="224"/>
      <c r="U32" s="224"/>
      <c r="V32" s="225"/>
      <c r="W32" s="260"/>
      <c r="X32" s="216" t="str">
        <f>'三菜'!H36</f>
        <v>紫菜片 　　　　0.1Kg</v>
      </c>
      <c r="Y32" s="216"/>
      <c r="Z32" s="216"/>
      <c r="AA32" s="216"/>
      <c r="AB32" s="216"/>
      <c r="AC32" s="217"/>
      <c r="AD32" s="260"/>
      <c r="AE32" s="216">
        <f>'三菜'!H45</f>
        <v>0</v>
      </c>
      <c r="AF32" s="216"/>
      <c r="AG32" s="216"/>
      <c r="AH32" s="216"/>
      <c r="AI32" s="216"/>
      <c r="AJ32" s="217"/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25" customHeight="1">
      <c r="A33" s="281"/>
      <c r="B33" s="260"/>
      <c r="C33" s="216">
        <f>'三菜'!H10</f>
        <v>0</v>
      </c>
      <c r="D33" s="216"/>
      <c r="E33" s="216"/>
      <c r="F33" s="216"/>
      <c r="G33" s="216"/>
      <c r="H33" s="271"/>
      <c r="I33" s="338"/>
      <c r="J33" s="271">
        <f>'三菜'!H19</f>
        <v>0</v>
      </c>
      <c r="K33" s="272"/>
      <c r="L33" s="272"/>
      <c r="M33" s="272"/>
      <c r="N33" s="272"/>
      <c r="O33" s="273"/>
      <c r="P33" s="260"/>
      <c r="Q33" s="216">
        <f>'三菜'!H28</f>
        <v>0</v>
      </c>
      <c r="R33" s="216"/>
      <c r="S33" s="216"/>
      <c r="T33" s="216"/>
      <c r="U33" s="216"/>
      <c r="V33" s="217"/>
      <c r="W33" s="260"/>
      <c r="X33" s="216">
        <f>'三菜'!H37</f>
        <v>0</v>
      </c>
      <c r="Y33" s="216"/>
      <c r="Z33" s="216"/>
      <c r="AA33" s="216"/>
      <c r="AB33" s="216"/>
      <c r="AC33" s="217"/>
      <c r="AD33" s="260"/>
      <c r="AE33" s="216">
        <f>'三菜'!H46</f>
        <v>0</v>
      </c>
      <c r="AF33" s="216"/>
      <c r="AG33" s="216"/>
      <c r="AH33" s="216"/>
      <c r="AI33" s="216"/>
      <c r="AJ33" s="217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 thickBot="1">
      <c r="A34" s="281"/>
      <c r="B34" s="262"/>
      <c r="C34" s="263">
        <f>'三菜'!H12</f>
        <v>0</v>
      </c>
      <c r="D34" s="263"/>
      <c r="E34" s="263"/>
      <c r="F34" s="263"/>
      <c r="G34" s="263"/>
      <c r="H34" s="289"/>
      <c r="I34" s="339"/>
      <c r="J34" s="274">
        <f>'三菜'!H21</f>
        <v>0</v>
      </c>
      <c r="K34" s="275"/>
      <c r="L34" s="275"/>
      <c r="M34" s="275"/>
      <c r="N34" s="275"/>
      <c r="O34" s="276"/>
      <c r="P34" s="262"/>
      <c r="Q34" s="218">
        <f>'三菜'!H30</f>
        <v>0</v>
      </c>
      <c r="R34" s="218"/>
      <c r="S34" s="218"/>
      <c r="T34" s="218"/>
      <c r="U34" s="218"/>
      <c r="V34" s="219"/>
      <c r="W34" s="262"/>
      <c r="X34" s="263">
        <f>'三菜'!H39</f>
        <v>0</v>
      </c>
      <c r="Y34" s="263"/>
      <c r="Z34" s="263"/>
      <c r="AA34" s="263"/>
      <c r="AB34" s="263"/>
      <c r="AC34" s="264"/>
      <c r="AD34" s="262"/>
      <c r="AE34" s="263">
        <f>'三菜'!H48</f>
        <v>0</v>
      </c>
      <c r="AF34" s="263"/>
      <c r="AG34" s="263"/>
      <c r="AH34" s="263"/>
      <c r="AI34" s="263"/>
      <c r="AJ34" s="264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 thickBot="1">
      <c r="A35" s="286" t="s">
        <v>68</v>
      </c>
      <c r="B35" s="287"/>
      <c r="C35" s="288">
        <f>'三菜'!I4</f>
        <v>0</v>
      </c>
      <c r="D35" s="222"/>
      <c r="E35" s="222"/>
      <c r="F35" s="222"/>
      <c r="G35" s="222"/>
      <c r="H35" s="223"/>
      <c r="I35" s="76"/>
      <c r="J35" s="222" t="str">
        <f>'三菜'!I13</f>
        <v>水果</v>
      </c>
      <c r="K35" s="222"/>
      <c r="L35" s="222"/>
      <c r="M35" s="222"/>
      <c r="N35" s="222"/>
      <c r="O35" s="223"/>
      <c r="P35" s="76"/>
      <c r="Q35" s="222">
        <f>'三菜'!I22</f>
        <v>0</v>
      </c>
      <c r="R35" s="222"/>
      <c r="S35" s="222"/>
      <c r="T35" s="222"/>
      <c r="U35" s="222"/>
      <c r="V35" s="223"/>
      <c r="W35" s="77"/>
      <c r="X35" s="220" t="str">
        <f>'三菜'!I31</f>
        <v>水果</v>
      </c>
      <c r="Y35" s="220"/>
      <c r="Z35" s="220"/>
      <c r="AA35" s="220"/>
      <c r="AB35" s="220"/>
      <c r="AC35" s="252"/>
      <c r="AD35" s="77"/>
      <c r="AE35" s="222">
        <f>'三菜'!I40</f>
        <v>0</v>
      </c>
      <c r="AF35" s="222"/>
      <c r="AG35" s="222"/>
      <c r="AH35" s="222"/>
      <c r="AI35" s="222"/>
      <c r="AJ35" s="223"/>
      <c r="AK35" s="50"/>
      <c r="AL35" s="50"/>
      <c r="AM35" s="51"/>
      <c r="AN35" s="52"/>
      <c r="AO35" s="50"/>
      <c r="AP35" s="50"/>
      <c r="AQ35" s="51"/>
      <c r="AR35" s="52"/>
      <c r="AS35" s="50"/>
      <c r="AT35" s="50"/>
      <c r="AU35" s="51"/>
      <c r="AV35" s="52"/>
      <c r="AW35" s="50"/>
      <c r="AX35" s="50"/>
      <c r="AY35" s="51"/>
      <c r="AZ35" s="52"/>
    </row>
    <row r="36" spans="1:36" s="140" customFormat="1" ht="15" customHeight="1">
      <c r="A36" s="343" t="s">
        <v>69</v>
      </c>
      <c r="B36" s="345" t="s">
        <v>70</v>
      </c>
      <c r="C36" s="346"/>
      <c r="D36" s="347"/>
      <c r="E36" s="133" t="s">
        <v>71</v>
      </c>
      <c r="F36" s="133" t="s">
        <v>72</v>
      </c>
      <c r="G36" s="134" t="s">
        <v>73</v>
      </c>
      <c r="H36" s="135" t="s">
        <v>74</v>
      </c>
      <c r="I36" s="351" t="s">
        <v>70</v>
      </c>
      <c r="J36" s="352"/>
      <c r="K36" s="353"/>
      <c r="L36" s="136" t="s">
        <v>71</v>
      </c>
      <c r="M36" s="136" t="s">
        <v>72</v>
      </c>
      <c r="N36" s="137" t="s">
        <v>73</v>
      </c>
      <c r="O36" s="138" t="s">
        <v>74</v>
      </c>
      <c r="P36" s="351" t="s">
        <v>70</v>
      </c>
      <c r="Q36" s="352"/>
      <c r="R36" s="353"/>
      <c r="S36" s="136" t="s">
        <v>71</v>
      </c>
      <c r="T36" s="136" t="s">
        <v>72</v>
      </c>
      <c r="U36" s="137" t="s">
        <v>73</v>
      </c>
      <c r="V36" s="138" t="s">
        <v>74</v>
      </c>
      <c r="W36" s="369" t="s">
        <v>70</v>
      </c>
      <c r="X36" s="370"/>
      <c r="Y36" s="371"/>
      <c r="Z36" s="136" t="s">
        <v>71</v>
      </c>
      <c r="AA36" s="136" t="s">
        <v>72</v>
      </c>
      <c r="AB36" s="137" t="s">
        <v>73</v>
      </c>
      <c r="AC36" s="138" t="s">
        <v>74</v>
      </c>
      <c r="AD36" s="369" t="s">
        <v>70</v>
      </c>
      <c r="AE36" s="370"/>
      <c r="AF36" s="371"/>
      <c r="AG36" s="136" t="s">
        <v>71</v>
      </c>
      <c r="AH36" s="136" t="s">
        <v>72</v>
      </c>
      <c r="AI36" s="139" t="s">
        <v>73</v>
      </c>
      <c r="AJ36" s="138" t="s">
        <v>74</v>
      </c>
    </row>
    <row r="37" spans="1:36" s="145" customFormat="1" ht="12.75" customHeight="1">
      <c r="A37" s="344"/>
      <c r="B37" s="348"/>
      <c r="C37" s="349"/>
      <c r="D37" s="350"/>
      <c r="E37" s="141">
        <f>C40*2+D40*7+E40*2</f>
        <v>0</v>
      </c>
      <c r="F37" s="141">
        <f>D40*5+G40*5</f>
        <v>0</v>
      </c>
      <c r="G37" s="142">
        <f>C40*15+E40*5+F40*15</f>
        <v>0</v>
      </c>
      <c r="H37" s="357">
        <f>E37*4+F37*9+G37*4</f>
        <v>0</v>
      </c>
      <c r="I37" s="354"/>
      <c r="J37" s="355"/>
      <c r="K37" s="356"/>
      <c r="L37" s="143">
        <f>J40*2+K40*7+L40*2</f>
        <v>0</v>
      </c>
      <c r="M37" s="143">
        <f>K40*5+N40*5</f>
        <v>0</v>
      </c>
      <c r="N37" s="143">
        <f>J40*15+L40*5+M40*15</f>
        <v>0</v>
      </c>
      <c r="O37" s="359">
        <f>L37*4+M37*9+N37*4</f>
        <v>0</v>
      </c>
      <c r="P37" s="354"/>
      <c r="Q37" s="355"/>
      <c r="R37" s="356"/>
      <c r="S37" s="143">
        <f>Q40*2+R40*7+S40*2</f>
        <v>0</v>
      </c>
      <c r="T37" s="143">
        <f>R40*5+U40*5</f>
        <v>0</v>
      </c>
      <c r="U37" s="143">
        <f>Q40*15+S40*5+T40*15</f>
        <v>0</v>
      </c>
      <c r="V37" s="359">
        <f>S37*4+T37*9+U37*4</f>
        <v>0</v>
      </c>
      <c r="W37" s="354"/>
      <c r="X37" s="355"/>
      <c r="Y37" s="356"/>
      <c r="Z37" s="143">
        <f>X40*2+Y40*7+Z40*2</f>
        <v>0</v>
      </c>
      <c r="AA37" s="143">
        <f>Y40*5+AB40*5</f>
        <v>0</v>
      </c>
      <c r="AB37" s="143">
        <f>X40*15+Z40*5+AA40*15</f>
        <v>0</v>
      </c>
      <c r="AC37" s="359">
        <f>Z37*4+AA37*9+AB37*4</f>
        <v>0</v>
      </c>
      <c r="AD37" s="354"/>
      <c r="AE37" s="355"/>
      <c r="AF37" s="356"/>
      <c r="AG37" s="143">
        <f>AE40*2+AF40*7+AG40*2</f>
        <v>0</v>
      </c>
      <c r="AH37" s="143">
        <f>AF40*5+AI40*5</f>
        <v>0</v>
      </c>
      <c r="AI37" s="144">
        <f>AE40*15+AG40*5+AH40*15</f>
        <v>0</v>
      </c>
      <c r="AJ37" s="359">
        <f>AG37*4+AH37*9+AI37*4</f>
        <v>0</v>
      </c>
    </row>
    <row r="38" spans="1:36" s="145" customFormat="1" ht="15.75" customHeight="1">
      <c r="A38" s="344"/>
      <c r="B38" s="361" t="s">
        <v>75</v>
      </c>
      <c r="C38" s="362"/>
      <c r="D38" s="363"/>
      <c r="E38" s="146" t="e">
        <f>(E37*4)/$H$37</f>
        <v>#DIV/0!</v>
      </c>
      <c r="F38" s="146" t="e">
        <f>(F37*9)/$H$37</f>
        <v>#DIV/0!</v>
      </c>
      <c r="G38" s="146" t="e">
        <f>(G37*4)/$H$37</f>
        <v>#DIV/0!</v>
      </c>
      <c r="H38" s="358"/>
      <c r="I38" s="364" t="s">
        <v>75</v>
      </c>
      <c r="J38" s="365"/>
      <c r="K38" s="366"/>
      <c r="L38" s="146" t="e">
        <f>(L37*4)/$O$37</f>
        <v>#DIV/0!</v>
      </c>
      <c r="M38" s="146" t="e">
        <f>(M37*9)/$O$37</f>
        <v>#DIV/0!</v>
      </c>
      <c r="N38" s="146" t="e">
        <f>(N37*4)/$O$37</f>
        <v>#DIV/0!</v>
      </c>
      <c r="O38" s="360"/>
      <c r="P38" s="354" t="s">
        <v>75</v>
      </c>
      <c r="Q38" s="367"/>
      <c r="R38" s="368"/>
      <c r="S38" s="146" t="e">
        <f>(S37*4)/$V$37</f>
        <v>#DIV/0!</v>
      </c>
      <c r="T38" s="146" t="e">
        <f>(T37*9)/$V$37</f>
        <v>#DIV/0!</v>
      </c>
      <c r="U38" s="146" t="e">
        <f>(U37*4)/$V$37</f>
        <v>#DIV/0!</v>
      </c>
      <c r="V38" s="360"/>
      <c r="W38" s="354" t="s">
        <v>75</v>
      </c>
      <c r="X38" s="367"/>
      <c r="Y38" s="368"/>
      <c r="Z38" s="146" t="e">
        <f>(Z37*4)/$AC$37</f>
        <v>#DIV/0!</v>
      </c>
      <c r="AA38" s="146" t="e">
        <f>(AA37*9)/$AC$37</f>
        <v>#DIV/0!</v>
      </c>
      <c r="AB38" s="146" t="e">
        <f>(AB37*4)/$AC$37</f>
        <v>#DIV/0!</v>
      </c>
      <c r="AC38" s="360"/>
      <c r="AD38" s="354" t="s">
        <v>75</v>
      </c>
      <c r="AE38" s="367"/>
      <c r="AF38" s="368"/>
      <c r="AG38" s="146" t="e">
        <f>(AG37*4)/$AJ$37</f>
        <v>#DIV/0!</v>
      </c>
      <c r="AH38" s="146" t="e">
        <f>(AH37*9)/$AJ$37</f>
        <v>#DIV/0!</v>
      </c>
      <c r="AI38" s="146" t="e">
        <f>(AI37*4)/$AJ$37</f>
        <v>#DIV/0!</v>
      </c>
      <c r="AJ38" s="360"/>
    </row>
    <row r="39" spans="1:36" s="140" customFormat="1" ht="23.25" customHeight="1">
      <c r="A39" s="344"/>
      <c r="B39" s="177" t="s">
        <v>76</v>
      </c>
      <c r="C39" s="147" t="s">
        <v>2</v>
      </c>
      <c r="D39" s="148" t="s">
        <v>77</v>
      </c>
      <c r="E39" s="149" t="s">
        <v>78</v>
      </c>
      <c r="F39" s="149" t="s">
        <v>79</v>
      </c>
      <c r="G39" s="150" t="s">
        <v>80</v>
      </c>
      <c r="H39" s="151" t="s">
        <v>81</v>
      </c>
      <c r="I39" s="182" t="s">
        <v>76</v>
      </c>
      <c r="J39" s="152" t="s">
        <v>2</v>
      </c>
      <c r="K39" s="153" t="s">
        <v>77</v>
      </c>
      <c r="L39" s="152" t="s">
        <v>78</v>
      </c>
      <c r="M39" s="152" t="s">
        <v>79</v>
      </c>
      <c r="N39" s="154" t="s">
        <v>80</v>
      </c>
      <c r="O39" s="155" t="s">
        <v>81</v>
      </c>
      <c r="P39" s="182" t="s">
        <v>76</v>
      </c>
      <c r="Q39" s="152" t="s">
        <v>2</v>
      </c>
      <c r="R39" s="153" t="s">
        <v>77</v>
      </c>
      <c r="S39" s="152" t="s">
        <v>78</v>
      </c>
      <c r="T39" s="152" t="s">
        <v>79</v>
      </c>
      <c r="U39" s="154" t="s">
        <v>80</v>
      </c>
      <c r="V39" s="155" t="s">
        <v>81</v>
      </c>
      <c r="W39" s="182" t="s">
        <v>76</v>
      </c>
      <c r="X39" s="152" t="s">
        <v>2</v>
      </c>
      <c r="Y39" s="153" t="s">
        <v>77</v>
      </c>
      <c r="Z39" s="152" t="s">
        <v>78</v>
      </c>
      <c r="AA39" s="152" t="s">
        <v>79</v>
      </c>
      <c r="AB39" s="154" t="s">
        <v>80</v>
      </c>
      <c r="AC39" s="155" t="s">
        <v>81</v>
      </c>
      <c r="AD39" s="182" t="s">
        <v>76</v>
      </c>
      <c r="AE39" s="152" t="s">
        <v>2</v>
      </c>
      <c r="AF39" s="153" t="s">
        <v>77</v>
      </c>
      <c r="AG39" s="152" t="s">
        <v>78</v>
      </c>
      <c r="AH39" s="152" t="s">
        <v>79</v>
      </c>
      <c r="AI39" s="154" t="s">
        <v>80</v>
      </c>
      <c r="AJ39" s="155" t="s">
        <v>81</v>
      </c>
    </row>
    <row r="40" spans="1:36" s="164" customFormat="1" ht="24" customHeight="1">
      <c r="A40" s="344"/>
      <c r="B40" s="178" t="s">
        <v>93</v>
      </c>
      <c r="C40" s="156"/>
      <c r="D40" s="157"/>
      <c r="E40" s="157"/>
      <c r="F40" s="157"/>
      <c r="G40" s="158"/>
      <c r="H40" s="159">
        <f>H37</f>
        <v>0</v>
      </c>
      <c r="I40" s="183" t="s">
        <v>82</v>
      </c>
      <c r="J40" s="160"/>
      <c r="K40" s="161"/>
      <c r="L40" s="161"/>
      <c r="M40" s="161"/>
      <c r="N40" s="161"/>
      <c r="O40" s="162">
        <f>O37</f>
        <v>0</v>
      </c>
      <c r="P40" s="183" t="s">
        <v>82</v>
      </c>
      <c r="Q40" s="160"/>
      <c r="R40" s="161"/>
      <c r="S40" s="161"/>
      <c r="T40" s="161"/>
      <c r="U40" s="161"/>
      <c r="V40" s="162">
        <f>V37</f>
        <v>0</v>
      </c>
      <c r="W40" s="183" t="s">
        <v>82</v>
      </c>
      <c r="X40" s="160"/>
      <c r="Y40" s="161"/>
      <c r="Z40" s="161"/>
      <c r="AA40" s="161"/>
      <c r="AB40" s="161"/>
      <c r="AC40" s="162">
        <f>AC37</f>
        <v>0</v>
      </c>
      <c r="AD40" s="183" t="s">
        <v>82</v>
      </c>
      <c r="AE40" s="160"/>
      <c r="AF40" s="161"/>
      <c r="AG40" s="161"/>
      <c r="AH40" s="161"/>
      <c r="AI40" s="163"/>
      <c r="AJ40" s="162">
        <f>AJ37</f>
        <v>0</v>
      </c>
    </row>
    <row r="41" spans="1:36" s="169" customFormat="1" ht="22.5" customHeight="1">
      <c r="A41" s="340" t="s">
        <v>83</v>
      </c>
      <c r="B41" s="165" t="s">
        <v>84</v>
      </c>
      <c r="C41" s="166" t="s">
        <v>85</v>
      </c>
      <c r="D41" s="166" t="s">
        <v>86</v>
      </c>
      <c r="E41" s="166" t="s">
        <v>87</v>
      </c>
      <c r="F41" s="166">
        <v>1</v>
      </c>
      <c r="G41" s="167" t="s">
        <v>88</v>
      </c>
      <c r="H41" s="168" t="s">
        <v>89</v>
      </c>
      <c r="I41" s="165" t="s">
        <v>84</v>
      </c>
      <c r="J41" s="166" t="s">
        <v>85</v>
      </c>
      <c r="K41" s="166" t="s">
        <v>86</v>
      </c>
      <c r="L41" s="166" t="s">
        <v>87</v>
      </c>
      <c r="M41" s="166">
        <v>1</v>
      </c>
      <c r="N41" s="167" t="s">
        <v>88</v>
      </c>
      <c r="O41" s="168" t="s">
        <v>89</v>
      </c>
      <c r="P41" s="165" t="s">
        <v>84</v>
      </c>
      <c r="Q41" s="166" t="s">
        <v>85</v>
      </c>
      <c r="R41" s="166" t="s">
        <v>86</v>
      </c>
      <c r="S41" s="166" t="s">
        <v>87</v>
      </c>
      <c r="T41" s="166">
        <v>1</v>
      </c>
      <c r="U41" s="167" t="s">
        <v>88</v>
      </c>
      <c r="V41" s="168" t="s">
        <v>89</v>
      </c>
      <c r="W41" s="165" t="s">
        <v>84</v>
      </c>
      <c r="X41" s="166" t="s">
        <v>85</v>
      </c>
      <c r="Y41" s="166" t="s">
        <v>86</v>
      </c>
      <c r="Z41" s="166" t="s">
        <v>87</v>
      </c>
      <c r="AA41" s="166">
        <v>1</v>
      </c>
      <c r="AB41" s="167" t="s">
        <v>88</v>
      </c>
      <c r="AC41" s="168" t="s">
        <v>89</v>
      </c>
      <c r="AD41" s="165" t="s">
        <v>84</v>
      </c>
      <c r="AE41" s="166" t="s">
        <v>85</v>
      </c>
      <c r="AF41" s="166" t="s">
        <v>86</v>
      </c>
      <c r="AG41" s="166" t="s">
        <v>87</v>
      </c>
      <c r="AH41" s="166">
        <v>1</v>
      </c>
      <c r="AI41" s="167" t="s">
        <v>88</v>
      </c>
      <c r="AJ41" s="168" t="s">
        <v>89</v>
      </c>
    </row>
    <row r="42" spans="1:36" s="169" customFormat="1" ht="25.5" customHeight="1" thickBot="1">
      <c r="A42" s="341"/>
      <c r="B42" s="170" t="s">
        <v>90</v>
      </c>
      <c r="C42" s="171" t="s">
        <v>91</v>
      </c>
      <c r="D42" s="171" t="s">
        <v>86</v>
      </c>
      <c r="E42" s="171">
        <v>2</v>
      </c>
      <c r="F42" s="171">
        <v>1</v>
      </c>
      <c r="G42" s="172">
        <v>3</v>
      </c>
      <c r="H42" s="173" t="s">
        <v>92</v>
      </c>
      <c r="I42" s="170" t="s">
        <v>90</v>
      </c>
      <c r="J42" s="174" t="s">
        <v>91</v>
      </c>
      <c r="K42" s="174" t="s">
        <v>86</v>
      </c>
      <c r="L42" s="174">
        <v>2</v>
      </c>
      <c r="M42" s="174">
        <v>1</v>
      </c>
      <c r="N42" s="175">
        <v>3</v>
      </c>
      <c r="O42" s="176" t="s">
        <v>92</v>
      </c>
      <c r="P42" s="170" t="s">
        <v>90</v>
      </c>
      <c r="Q42" s="174" t="s">
        <v>91</v>
      </c>
      <c r="R42" s="174" t="s">
        <v>86</v>
      </c>
      <c r="S42" s="174">
        <v>2</v>
      </c>
      <c r="T42" s="174">
        <v>1</v>
      </c>
      <c r="U42" s="175">
        <v>3</v>
      </c>
      <c r="V42" s="176" t="s">
        <v>92</v>
      </c>
      <c r="W42" s="170" t="s">
        <v>90</v>
      </c>
      <c r="X42" s="174" t="s">
        <v>91</v>
      </c>
      <c r="Y42" s="174" t="s">
        <v>86</v>
      </c>
      <c r="Z42" s="174">
        <v>2</v>
      </c>
      <c r="AA42" s="174">
        <v>1</v>
      </c>
      <c r="AB42" s="175">
        <v>3</v>
      </c>
      <c r="AC42" s="176" t="s">
        <v>92</v>
      </c>
      <c r="AD42" s="170" t="s">
        <v>90</v>
      </c>
      <c r="AE42" s="174" t="s">
        <v>91</v>
      </c>
      <c r="AF42" s="174" t="s">
        <v>86</v>
      </c>
      <c r="AG42" s="174">
        <v>2</v>
      </c>
      <c r="AH42" s="174">
        <v>1</v>
      </c>
      <c r="AI42" s="175">
        <v>3</v>
      </c>
      <c r="AJ42" s="176" t="s">
        <v>92</v>
      </c>
    </row>
  </sheetData>
  <sheetProtection/>
  <mergeCells count="224">
    <mergeCell ref="AJ37:AJ38"/>
    <mergeCell ref="B38:D38"/>
    <mergeCell ref="I38:K38"/>
    <mergeCell ref="P38:R38"/>
    <mergeCell ref="W38:Y38"/>
    <mergeCell ref="AD38:AF38"/>
    <mergeCell ref="W36:Y37"/>
    <mergeCell ref="AD36:AF37"/>
    <mergeCell ref="V37:V38"/>
    <mergeCell ref="AC37:AC38"/>
    <mergeCell ref="A41:A42"/>
    <mergeCell ref="A1:AD1"/>
    <mergeCell ref="A36:A40"/>
    <mergeCell ref="B36:D37"/>
    <mergeCell ref="I36:K37"/>
    <mergeCell ref="P36:R37"/>
    <mergeCell ref="H37:H38"/>
    <mergeCell ref="O37:O38"/>
    <mergeCell ref="Q35:V35"/>
    <mergeCell ref="X35:AC35"/>
    <mergeCell ref="AE35:AJ35"/>
    <mergeCell ref="Q29:V29"/>
    <mergeCell ref="Q30:V30"/>
    <mergeCell ref="Q31:V31"/>
    <mergeCell ref="Q32:V32"/>
    <mergeCell ref="AE32:AJ32"/>
    <mergeCell ref="X29:AC29"/>
    <mergeCell ref="AE31:AJ31"/>
    <mergeCell ref="Q34:V34"/>
    <mergeCell ref="Q33:V33"/>
    <mergeCell ref="Q24:V24"/>
    <mergeCell ref="Q22:V22"/>
    <mergeCell ref="Q21:V21"/>
    <mergeCell ref="Q23:V23"/>
    <mergeCell ref="Q16:V16"/>
    <mergeCell ref="Q18:V18"/>
    <mergeCell ref="X15:AC15"/>
    <mergeCell ref="X16:AC16"/>
    <mergeCell ref="X17:AC17"/>
    <mergeCell ref="X32:AC32"/>
    <mergeCell ref="Q28:V28"/>
    <mergeCell ref="W22:W27"/>
    <mergeCell ref="W28:W34"/>
    <mergeCell ref="X33:AC33"/>
    <mergeCell ref="Q27:V27"/>
    <mergeCell ref="X26:AC26"/>
    <mergeCell ref="Q26:V26"/>
    <mergeCell ref="Q25:V25"/>
    <mergeCell ref="X25:AC25"/>
    <mergeCell ref="AE30:AJ30"/>
    <mergeCell ref="C31:H31"/>
    <mergeCell ref="X31:AC31"/>
    <mergeCell ref="J29:O29"/>
    <mergeCell ref="J35:O35"/>
    <mergeCell ref="J34:O34"/>
    <mergeCell ref="I28:I34"/>
    <mergeCell ref="J32:O32"/>
    <mergeCell ref="J33:O33"/>
    <mergeCell ref="J28:O28"/>
    <mergeCell ref="X22:AC22"/>
    <mergeCell ref="X23:AC23"/>
    <mergeCell ref="X24:AC24"/>
    <mergeCell ref="AE23:AJ23"/>
    <mergeCell ref="AE24:AJ24"/>
    <mergeCell ref="J20:O20"/>
    <mergeCell ref="C18:H18"/>
    <mergeCell ref="C21:H21"/>
    <mergeCell ref="AE14:AJ14"/>
    <mergeCell ref="AE15:AJ15"/>
    <mergeCell ref="Q17:V17"/>
    <mergeCell ref="Q20:V20"/>
    <mergeCell ref="Q15:V15"/>
    <mergeCell ref="Q19:V19"/>
    <mergeCell ref="W14:W21"/>
    <mergeCell ref="J19:O19"/>
    <mergeCell ref="J21:O21"/>
    <mergeCell ref="Q7:V7"/>
    <mergeCell ref="Q8:V8"/>
    <mergeCell ref="Q9:V9"/>
    <mergeCell ref="Q10:V10"/>
    <mergeCell ref="Q11:V11"/>
    <mergeCell ref="Q12:V12"/>
    <mergeCell ref="Q13:V13"/>
    <mergeCell ref="Q14:V14"/>
    <mergeCell ref="C6:H6"/>
    <mergeCell ref="C12:H12"/>
    <mergeCell ref="J17:O17"/>
    <mergeCell ref="C15:H15"/>
    <mergeCell ref="J14:O14"/>
    <mergeCell ref="J15:O15"/>
    <mergeCell ref="C16:H16"/>
    <mergeCell ref="C17:H17"/>
    <mergeCell ref="I14:I21"/>
    <mergeCell ref="J18:O18"/>
    <mergeCell ref="C7:H7"/>
    <mergeCell ref="C8:H8"/>
    <mergeCell ref="C9:H9"/>
    <mergeCell ref="C10:H10"/>
    <mergeCell ref="B22:B27"/>
    <mergeCell ref="A14:A21"/>
    <mergeCell ref="B14:B21"/>
    <mergeCell ref="C11:H11"/>
    <mergeCell ref="C13:H13"/>
    <mergeCell ref="A6:A13"/>
    <mergeCell ref="B6:B13"/>
    <mergeCell ref="C30:H30"/>
    <mergeCell ref="C22:H22"/>
    <mergeCell ref="C23:H23"/>
    <mergeCell ref="C24:H24"/>
    <mergeCell ref="C14:H14"/>
    <mergeCell ref="C19:H19"/>
    <mergeCell ref="C20:H20"/>
    <mergeCell ref="A22:A27"/>
    <mergeCell ref="A35:B35"/>
    <mergeCell ref="A28:A34"/>
    <mergeCell ref="B28:B34"/>
    <mergeCell ref="C35:H35"/>
    <mergeCell ref="C32:H32"/>
    <mergeCell ref="C33:H33"/>
    <mergeCell ref="C34:H34"/>
    <mergeCell ref="C28:H28"/>
    <mergeCell ref="C29:H29"/>
    <mergeCell ref="J16:O16"/>
    <mergeCell ref="C25:H25"/>
    <mergeCell ref="C26:H26"/>
    <mergeCell ref="C27:H27"/>
    <mergeCell ref="I22:I27"/>
    <mergeCell ref="J26:O26"/>
    <mergeCell ref="J27:O27"/>
    <mergeCell ref="J22:O22"/>
    <mergeCell ref="J23:O23"/>
    <mergeCell ref="J24:O24"/>
    <mergeCell ref="J10:O10"/>
    <mergeCell ref="J11:O11"/>
    <mergeCell ref="I6:I13"/>
    <mergeCell ref="J6:O6"/>
    <mergeCell ref="J7:O7"/>
    <mergeCell ref="J8:O8"/>
    <mergeCell ref="J12:O12"/>
    <mergeCell ref="J13:O13"/>
    <mergeCell ref="J25:O25"/>
    <mergeCell ref="J30:O30"/>
    <mergeCell ref="J31:O31"/>
    <mergeCell ref="W6:W13"/>
    <mergeCell ref="Q6:V6"/>
    <mergeCell ref="P6:P13"/>
    <mergeCell ref="P14:P21"/>
    <mergeCell ref="P22:P27"/>
    <mergeCell ref="P28:P34"/>
    <mergeCell ref="J9:O9"/>
    <mergeCell ref="X13:AC13"/>
    <mergeCell ref="AE6:AJ6"/>
    <mergeCell ref="AE7:AJ7"/>
    <mergeCell ref="AE8:AJ8"/>
    <mergeCell ref="AE9:AJ9"/>
    <mergeCell ref="AE10:AJ10"/>
    <mergeCell ref="AE11:AJ11"/>
    <mergeCell ref="AE12:AJ12"/>
    <mergeCell ref="AE13:AJ13"/>
    <mergeCell ref="AD22:AD27"/>
    <mergeCell ref="AD28:AD34"/>
    <mergeCell ref="AD6:AD13"/>
    <mergeCell ref="X6:AC6"/>
    <mergeCell ref="X7:AC7"/>
    <mergeCell ref="X8:AC8"/>
    <mergeCell ref="X9:AC9"/>
    <mergeCell ref="X10:AC10"/>
    <mergeCell ref="X11:AC11"/>
    <mergeCell ref="X12:AC12"/>
    <mergeCell ref="AE18:AJ18"/>
    <mergeCell ref="AE19:AJ19"/>
    <mergeCell ref="AE16:AJ16"/>
    <mergeCell ref="AE17:AJ17"/>
    <mergeCell ref="AE33:AJ33"/>
    <mergeCell ref="AE34:AJ34"/>
    <mergeCell ref="AE20:AJ20"/>
    <mergeCell ref="AE26:AJ26"/>
    <mergeCell ref="AE27:AJ27"/>
    <mergeCell ref="AE22:AJ22"/>
    <mergeCell ref="AE25:AJ25"/>
    <mergeCell ref="AE28:AJ28"/>
    <mergeCell ref="AE21:AJ21"/>
    <mergeCell ref="AE29:AJ29"/>
    <mergeCell ref="X34:AC34"/>
    <mergeCell ref="AD14:AD21"/>
    <mergeCell ref="X20:AC20"/>
    <mergeCell ref="X18:AC18"/>
    <mergeCell ref="X19:AC19"/>
    <mergeCell ref="X21:AC21"/>
    <mergeCell ref="X30:AC30"/>
    <mergeCell ref="X28:AC28"/>
    <mergeCell ref="X14:AC14"/>
    <mergeCell ref="X27:AC27"/>
    <mergeCell ref="X3:Z3"/>
    <mergeCell ref="AA3:AC3"/>
    <mergeCell ref="C4:H4"/>
    <mergeCell ref="J4:O4"/>
    <mergeCell ref="F3:H3"/>
    <mergeCell ref="C3:E3"/>
    <mergeCell ref="Q3:S3"/>
    <mergeCell ref="T3:V3"/>
    <mergeCell ref="J3:L3"/>
    <mergeCell ref="M3:O3"/>
    <mergeCell ref="G2:H2"/>
    <mergeCell ref="N2:O2"/>
    <mergeCell ref="U2:V2"/>
    <mergeCell ref="AB2:AC2"/>
    <mergeCell ref="AI2:AJ2"/>
    <mergeCell ref="A2:A5"/>
    <mergeCell ref="F5:H5"/>
    <mergeCell ref="C5:E5"/>
    <mergeCell ref="AE3:AG3"/>
    <mergeCell ref="AH3:AJ3"/>
    <mergeCell ref="J5:L5"/>
    <mergeCell ref="M5:O5"/>
    <mergeCell ref="AE5:AG5"/>
    <mergeCell ref="AH5:AJ5"/>
    <mergeCell ref="Q5:S5"/>
    <mergeCell ref="AE4:AJ4"/>
    <mergeCell ref="T5:V5"/>
    <mergeCell ref="X5:Z5"/>
    <mergeCell ref="AA5:AC5"/>
    <mergeCell ref="Q4:V4"/>
    <mergeCell ref="X4:AC4"/>
  </mergeCells>
  <printOptions/>
  <pageMargins left="0.1968503937007874" right="0.1968503937007874" top="0.3937007874015748" bottom="0.03937007874015748" header="0.1968503937007874" footer="0.196850393700787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44"/>
  <sheetViews>
    <sheetView showZeros="0" zoomScalePageLayoutView="0" workbookViewId="0" topLeftCell="K22">
      <selection activeCell="Z42" sqref="Z42:AA42"/>
    </sheetView>
  </sheetViews>
  <sheetFormatPr defaultColWidth="9.00390625" defaultRowHeight="16.5"/>
  <cols>
    <col min="1" max="1" width="2.75390625" style="0" customWidth="1"/>
    <col min="2" max="2" width="5.375" style="132" customWidth="1"/>
    <col min="3" max="5" width="5.125" style="0" customWidth="1"/>
    <col min="6" max="6" width="5.625" style="0" customWidth="1"/>
    <col min="7" max="7" width="4.75390625" style="0" customWidth="1"/>
    <col min="8" max="8" width="5.375" style="132" customWidth="1"/>
    <col min="9" max="11" width="5.375" style="0" customWidth="1"/>
    <col min="12" max="12" width="5.625" style="0" customWidth="1"/>
    <col min="13" max="13" width="4.75390625" style="0" customWidth="1"/>
    <col min="14" max="14" width="5.375" style="132" customWidth="1"/>
    <col min="15" max="17" width="5.125" style="0" customWidth="1"/>
    <col min="18" max="18" width="5.625" style="0" customWidth="1"/>
    <col min="19" max="19" width="4.75390625" style="0" customWidth="1"/>
    <col min="20" max="20" width="5.375" style="132" customWidth="1"/>
    <col min="21" max="23" width="5.125" style="0" customWidth="1"/>
    <col min="24" max="24" width="5.625" style="0" customWidth="1"/>
    <col min="25" max="25" width="4.75390625" style="0" customWidth="1"/>
    <col min="26" max="26" width="5.375" style="132" customWidth="1"/>
    <col min="27" max="29" width="5.125" style="0" customWidth="1"/>
    <col min="30" max="30" width="5.625" style="0" customWidth="1"/>
    <col min="31" max="31" width="4.75390625" style="0" customWidth="1"/>
    <col min="32" max="32" width="0.74609375" style="0" customWidth="1"/>
  </cols>
  <sheetData>
    <row r="1" spans="1:31" s="59" customFormat="1" ht="25.5" customHeight="1">
      <c r="A1" s="299" t="str">
        <f>'三菜'!B1</f>
        <v>嘉義縣灣內國小 102學年度第2學期第12週午餐食譜設計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</row>
    <row r="2" spans="2:26" s="58" customFormat="1" ht="7.5" customHeight="1" thickBot="1">
      <c r="B2" s="199"/>
      <c r="H2" s="199"/>
      <c r="N2" s="199"/>
      <c r="T2" s="199"/>
      <c r="Z2" s="199"/>
    </row>
    <row r="3" spans="1:47" s="60" customFormat="1" ht="13.5" customHeight="1">
      <c r="A3" s="304"/>
      <c r="B3" s="214" t="str">
        <f>TRIM('三菜'!B4)</f>
        <v>4</v>
      </c>
      <c r="C3" s="184" t="s">
        <v>9</v>
      </c>
      <c r="D3" s="184" t="str">
        <f>TRIM('三菜'!B6)</f>
        <v>28</v>
      </c>
      <c r="E3" s="184" t="s">
        <v>119</v>
      </c>
      <c r="F3" s="395" t="str">
        <f>TRIM('三菜'!B8)</f>
        <v>星期一</v>
      </c>
      <c r="G3" s="396"/>
      <c r="H3" s="214" t="str">
        <f>TRIM('三菜'!B13)</f>
        <v>4</v>
      </c>
      <c r="I3" s="184" t="s">
        <v>9</v>
      </c>
      <c r="J3" s="184" t="str">
        <f>TRIM('三菜'!B15)</f>
        <v>29</v>
      </c>
      <c r="K3" s="184" t="s">
        <v>119</v>
      </c>
      <c r="L3" s="395" t="str">
        <f>TRIM('三菜'!B17)</f>
        <v>星期二</v>
      </c>
      <c r="M3" s="396"/>
      <c r="N3" s="214" t="str">
        <f>TRIM('三菜'!B22)</f>
        <v>4</v>
      </c>
      <c r="O3" s="184" t="s">
        <v>9</v>
      </c>
      <c r="P3" s="184" t="str">
        <f>TRIM('三菜'!B24)</f>
        <v>30</v>
      </c>
      <c r="Q3" s="184" t="s">
        <v>119</v>
      </c>
      <c r="R3" s="395" t="str">
        <f>TRIM('三菜'!B26)</f>
        <v>星期三</v>
      </c>
      <c r="S3" s="396"/>
      <c r="T3" s="214" t="str">
        <f>TRIM('三菜'!B31)</f>
        <v>5</v>
      </c>
      <c r="U3" s="184" t="s">
        <v>9</v>
      </c>
      <c r="V3" s="184" t="str">
        <f>TRIM('三菜'!B33)</f>
        <v>1</v>
      </c>
      <c r="W3" s="184" t="s">
        <v>119</v>
      </c>
      <c r="X3" s="395" t="str">
        <f>TRIM('三菜'!B35)</f>
        <v>星期四</v>
      </c>
      <c r="Y3" s="396"/>
      <c r="Z3" s="214" t="str">
        <f>TRIM('三菜'!B40)</f>
        <v>5</v>
      </c>
      <c r="AA3" s="184" t="s">
        <v>9</v>
      </c>
      <c r="AB3" s="184" t="str">
        <f>TRIM('三菜'!B42)</f>
        <v>2</v>
      </c>
      <c r="AC3" s="184" t="s">
        <v>119</v>
      </c>
      <c r="AD3" s="395" t="str">
        <f>TRIM('三菜'!B44)</f>
        <v>星期五</v>
      </c>
      <c r="AE3" s="396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</row>
    <row r="4" spans="1:47" ht="14.25" customHeight="1">
      <c r="A4" s="305"/>
      <c r="B4" s="69" t="s">
        <v>27</v>
      </c>
      <c r="C4" s="319" t="str">
        <f>TRIM('三菜'!B12)</f>
        <v>223</v>
      </c>
      <c r="D4" s="307"/>
      <c r="E4" s="307"/>
      <c r="F4" s="296" t="s">
        <v>34</v>
      </c>
      <c r="G4" s="297"/>
      <c r="H4" s="69" t="s">
        <v>27</v>
      </c>
      <c r="I4" s="319" t="str">
        <f>TRIM('三菜'!B21)</f>
        <v>223</v>
      </c>
      <c r="J4" s="307"/>
      <c r="K4" s="307"/>
      <c r="L4" s="296" t="s">
        <v>34</v>
      </c>
      <c r="M4" s="297"/>
      <c r="N4" s="69" t="s">
        <v>27</v>
      </c>
      <c r="O4" s="319" t="str">
        <f>TRIM('三菜'!B30)</f>
        <v>223</v>
      </c>
      <c r="P4" s="307"/>
      <c r="Q4" s="307"/>
      <c r="R4" s="296" t="s">
        <v>34</v>
      </c>
      <c r="S4" s="297"/>
      <c r="T4" s="69" t="s">
        <v>27</v>
      </c>
      <c r="U4" s="319" t="str">
        <f>TRIM('三菜'!B39)</f>
        <v>223</v>
      </c>
      <c r="V4" s="307"/>
      <c r="W4" s="307"/>
      <c r="X4" s="296" t="s">
        <v>34</v>
      </c>
      <c r="Y4" s="297"/>
      <c r="Z4" s="69" t="s">
        <v>27</v>
      </c>
      <c r="AA4" s="319" t="str">
        <f>TRIM('三菜'!B48)</f>
        <v>223</v>
      </c>
      <c r="AB4" s="307"/>
      <c r="AC4" s="307"/>
      <c r="AD4" s="296" t="s">
        <v>34</v>
      </c>
      <c r="AE4" s="297"/>
      <c r="AF4" s="45"/>
      <c r="AG4" s="54"/>
      <c r="AH4" s="54"/>
      <c r="AI4" s="54"/>
      <c r="AJ4" s="45"/>
      <c r="AK4" s="54"/>
      <c r="AL4" s="54"/>
      <c r="AM4" s="54"/>
      <c r="AN4" s="45"/>
      <c r="AO4" s="54"/>
      <c r="AP4" s="54"/>
      <c r="AQ4" s="54"/>
      <c r="AR4" s="45"/>
      <c r="AS4" s="54"/>
      <c r="AT4" s="54"/>
      <c r="AU4" s="54"/>
    </row>
    <row r="5" spans="1:47" ht="14.25" customHeight="1">
      <c r="A5" s="305"/>
      <c r="B5" s="70" t="s">
        <v>109</v>
      </c>
      <c r="C5" s="319">
        <f>TRIM('三菜'!D4)</f>
      </c>
      <c r="D5" s="307"/>
      <c r="E5" s="307"/>
      <c r="F5" s="307"/>
      <c r="G5" s="308"/>
      <c r="H5" s="70" t="s">
        <v>111</v>
      </c>
      <c r="I5" s="319">
        <f>TRIM('三菜'!D13)</f>
      </c>
      <c r="J5" s="307"/>
      <c r="K5" s="307"/>
      <c r="L5" s="307"/>
      <c r="M5" s="308"/>
      <c r="N5" s="70" t="s">
        <v>35</v>
      </c>
      <c r="O5" s="319">
        <f>TRIM('三菜'!D22)</f>
      </c>
      <c r="P5" s="307"/>
      <c r="Q5" s="307"/>
      <c r="R5" s="307"/>
      <c r="S5" s="308"/>
      <c r="T5" s="70" t="s">
        <v>114</v>
      </c>
      <c r="U5" s="319">
        <f>TRIM('三菜'!D31)</f>
      </c>
      <c r="V5" s="307"/>
      <c r="W5" s="307"/>
      <c r="X5" s="307"/>
      <c r="Y5" s="308"/>
      <c r="Z5" s="70" t="s">
        <v>116</v>
      </c>
      <c r="AA5" s="319">
        <f>TRIM('三菜'!D40)</f>
      </c>
      <c r="AB5" s="307"/>
      <c r="AC5" s="307"/>
      <c r="AD5" s="307"/>
      <c r="AE5" s="308"/>
      <c r="AF5" s="45"/>
      <c r="AG5" s="54"/>
      <c r="AH5" s="54"/>
      <c r="AI5" s="54"/>
      <c r="AJ5" s="45"/>
      <c r="AK5" s="54"/>
      <c r="AL5" s="54"/>
      <c r="AM5" s="54"/>
      <c r="AN5" s="45"/>
      <c r="AO5" s="54"/>
      <c r="AP5" s="54"/>
      <c r="AQ5" s="54"/>
      <c r="AR5" s="45"/>
      <c r="AS5" s="54"/>
      <c r="AT5" s="54"/>
      <c r="AU5" s="54"/>
    </row>
    <row r="6" spans="1:47" ht="14.25" customHeight="1" thickBot="1">
      <c r="A6" s="306"/>
      <c r="B6" s="200" t="s">
        <v>110</v>
      </c>
      <c r="C6" s="315" t="s">
        <v>65</v>
      </c>
      <c r="D6" s="392"/>
      <c r="E6" s="316"/>
      <c r="F6" s="185" t="s">
        <v>16</v>
      </c>
      <c r="G6" s="78" t="s">
        <v>103</v>
      </c>
      <c r="H6" s="200" t="s">
        <v>112</v>
      </c>
      <c r="I6" s="315" t="s">
        <v>65</v>
      </c>
      <c r="J6" s="392"/>
      <c r="K6" s="316"/>
      <c r="L6" s="185" t="s">
        <v>16</v>
      </c>
      <c r="M6" s="78" t="s">
        <v>103</v>
      </c>
      <c r="N6" s="200" t="s">
        <v>113</v>
      </c>
      <c r="O6" s="315" t="s">
        <v>65</v>
      </c>
      <c r="P6" s="392"/>
      <c r="Q6" s="316"/>
      <c r="R6" s="185" t="s">
        <v>16</v>
      </c>
      <c r="S6" s="78" t="s">
        <v>103</v>
      </c>
      <c r="T6" s="200" t="s">
        <v>115</v>
      </c>
      <c r="U6" s="315" t="s">
        <v>65</v>
      </c>
      <c r="V6" s="392"/>
      <c r="W6" s="316"/>
      <c r="X6" s="185" t="s">
        <v>16</v>
      </c>
      <c r="Y6" s="78" t="s">
        <v>103</v>
      </c>
      <c r="Z6" s="200" t="s">
        <v>117</v>
      </c>
      <c r="AA6" s="315" t="s">
        <v>65</v>
      </c>
      <c r="AB6" s="392"/>
      <c r="AC6" s="316"/>
      <c r="AD6" s="185" t="s">
        <v>16</v>
      </c>
      <c r="AE6" s="78" t="s">
        <v>103</v>
      </c>
      <c r="AF6" s="45"/>
      <c r="AG6" s="54"/>
      <c r="AH6" s="54"/>
      <c r="AI6" s="54"/>
      <c r="AJ6" s="45"/>
      <c r="AK6" s="54"/>
      <c r="AL6" s="54"/>
      <c r="AM6" s="54"/>
      <c r="AN6" s="45"/>
      <c r="AO6" s="54"/>
      <c r="AP6" s="54"/>
      <c r="AQ6" s="54"/>
      <c r="AR6" s="45"/>
      <c r="AS6" s="54"/>
      <c r="AT6" s="54"/>
      <c r="AU6" s="54"/>
    </row>
    <row r="7" spans="1:47" ht="14.25" customHeight="1">
      <c r="A7" s="281" t="s">
        <v>3</v>
      </c>
      <c r="B7" s="399" t="str">
        <f>TRIM('三菜'!E4)</f>
        <v>紅燒雞丁</v>
      </c>
      <c r="C7" s="285" t="str">
        <f>'三菜'!E5</f>
        <v>雞腿丁CAS/3K裝 　6包</v>
      </c>
      <c r="D7" s="290"/>
      <c r="E7" s="321"/>
      <c r="F7" s="117"/>
      <c r="G7" s="204" t="s">
        <v>120</v>
      </c>
      <c r="H7" s="399" t="str">
        <f>TRIM('三菜'!E13)</f>
        <v>家鄉滷肉飯</v>
      </c>
      <c r="I7" s="285" t="str">
        <f>'三菜'!E14</f>
        <v>豆干丁 　　　　　7Kg</v>
      </c>
      <c r="J7" s="290"/>
      <c r="K7" s="321"/>
      <c r="L7" s="117"/>
      <c r="M7" s="204" t="s">
        <v>120</v>
      </c>
      <c r="N7" s="399" t="str">
        <f>TRIM('三菜'!E22)</f>
        <v>皮蛋瘦肉粥</v>
      </c>
      <c r="O7" s="285" t="str">
        <f>'三菜'!E23</f>
        <v>皮蛋 　　　　　　56個</v>
      </c>
      <c r="P7" s="290"/>
      <c r="Q7" s="321"/>
      <c r="R7" s="117"/>
      <c r="S7" s="204" t="s">
        <v>120</v>
      </c>
      <c r="T7" s="399" t="str">
        <f>TRIM('三菜'!E31)</f>
        <v>香酥柳葉魚</v>
      </c>
      <c r="U7" s="285" t="str">
        <f>'三菜'!E32</f>
        <v>柳葉魚(裹粉) 　470尾</v>
      </c>
      <c r="V7" s="290"/>
      <c r="W7" s="321"/>
      <c r="X7" s="117"/>
      <c r="Y7" s="204" t="s">
        <v>120</v>
      </c>
      <c r="Z7" s="399" t="str">
        <f>TRIM('三菜'!E40)</f>
        <v>回鍋肉片</v>
      </c>
      <c r="AA7" s="285" t="str">
        <f>'三菜'!E41</f>
        <v>高麗菜切 　　　　12Kg</v>
      </c>
      <c r="AB7" s="290"/>
      <c r="AC7" s="321"/>
      <c r="AD7" s="117"/>
      <c r="AE7" s="204" t="s">
        <v>120</v>
      </c>
      <c r="AF7" s="55"/>
      <c r="AG7" s="46"/>
      <c r="AH7" s="47"/>
      <c r="AI7" s="45"/>
      <c r="AJ7" s="55"/>
      <c r="AK7" s="46"/>
      <c r="AL7" s="47"/>
      <c r="AM7" s="45"/>
      <c r="AN7" s="55"/>
      <c r="AO7" s="46"/>
      <c r="AP7" s="47"/>
      <c r="AQ7" s="45"/>
      <c r="AR7" s="55"/>
      <c r="AS7" s="46"/>
      <c r="AT7" s="47"/>
      <c r="AU7" s="46"/>
    </row>
    <row r="8" spans="1:47" ht="14.25" customHeight="1">
      <c r="A8" s="281"/>
      <c r="B8" s="376"/>
      <c r="C8" s="271" t="str">
        <f>'三菜'!E6</f>
        <v>白蘿蔔中丁 　　　4Kg</v>
      </c>
      <c r="D8" s="272"/>
      <c r="E8" s="317"/>
      <c r="F8" s="105"/>
      <c r="G8" s="204" t="s">
        <v>120</v>
      </c>
      <c r="H8" s="376"/>
      <c r="I8" s="271" t="str">
        <f>'三菜'!E15</f>
        <v>白蘿蔔小丁 　　　5Kg</v>
      </c>
      <c r="J8" s="272"/>
      <c r="K8" s="317"/>
      <c r="L8" s="105"/>
      <c r="M8" s="204" t="s">
        <v>120</v>
      </c>
      <c r="N8" s="376"/>
      <c r="O8" s="271" t="str">
        <f>'三菜'!E24</f>
        <v>鹹蛋(粒) 　　　　28個</v>
      </c>
      <c r="P8" s="272"/>
      <c r="Q8" s="317"/>
      <c r="R8" s="105"/>
      <c r="S8" s="204" t="s">
        <v>120</v>
      </c>
      <c r="T8" s="376"/>
      <c r="U8" s="271">
        <f>'三菜'!E33</f>
        <v>0</v>
      </c>
      <c r="V8" s="272"/>
      <c r="W8" s="317"/>
      <c r="X8" s="105"/>
      <c r="Y8" s="204" t="s">
        <v>120</v>
      </c>
      <c r="Z8" s="376"/>
      <c r="AA8" s="271" t="str">
        <f>'三菜'!E42</f>
        <v>小肉片-溫 　　　　6Kg</v>
      </c>
      <c r="AB8" s="272"/>
      <c r="AC8" s="317"/>
      <c r="AD8" s="105"/>
      <c r="AE8" s="204" t="s">
        <v>120</v>
      </c>
      <c r="AF8" s="57"/>
      <c r="AG8" s="46"/>
      <c r="AH8" s="47"/>
      <c r="AI8" s="45"/>
      <c r="AJ8" s="55"/>
      <c r="AK8" s="46"/>
      <c r="AL8" s="47"/>
      <c r="AM8" s="45"/>
      <c r="AN8" s="55"/>
      <c r="AO8" s="46"/>
      <c r="AP8" s="47"/>
      <c r="AQ8" s="45"/>
      <c r="AR8" s="55"/>
      <c r="AS8" s="46"/>
      <c r="AT8" s="47"/>
      <c r="AU8" s="46"/>
    </row>
    <row r="9" spans="1:47" ht="14.25" customHeight="1">
      <c r="A9" s="281"/>
      <c r="B9" s="376"/>
      <c r="C9" s="271" t="str">
        <f>'三菜'!E7</f>
        <v>紅蘿蔔中丁 　　　1Kg</v>
      </c>
      <c r="D9" s="272"/>
      <c r="E9" s="317"/>
      <c r="F9" s="105"/>
      <c r="G9" s="204" t="s">
        <v>120</v>
      </c>
      <c r="H9" s="376"/>
      <c r="I9" s="271" t="str">
        <f>'三菜'!E16</f>
        <v>絞肉 　　　　　　5Kg</v>
      </c>
      <c r="J9" s="272"/>
      <c r="K9" s="317"/>
      <c r="L9" s="105"/>
      <c r="M9" s="204" t="s">
        <v>120</v>
      </c>
      <c r="N9" s="376"/>
      <c r="O9" s="271" t="str">
        <f>'三菜'!E25</f>
        <v>高麗菜切絲 　　　8Kg</v>
      </c>
      <c r="P9" s="272"/>
      <c r="Q9" s="317"/>
      <c r="R9" s="105"/>
      <c r="S9" s="204" t="s">
        <v>120</v>
      </c>
      <c r="T9" s="376"/>
      <c r="U9" s="271">
        <f>'三菜'!E34</f>
        <v>0</v>
      </c>
      <c r="V9" s="272"/>
      <c r="W9" s="317"/>
      <c r="X9" s="105"/>
      <c r="Y9" s="204" t="s">
        <v>120</v>
      </c>
      <c r="Z9" s="376"/>
      <c r="AA9" s="271" t="str">
        <f>'三菜'!E43</f>
        <v>豆干片 　　　　　3Kg</v>
      </c>
      <c r="AB9" s="272"/>
      <c r="AC9" s="317"/>
      <c r="AD9" s="105"/>
      <c r="AE9" s="204" t="s">
        <v>120</v>
      </c>
      <c r="AF9" s="57"/>
      <c r="AG9" s="46"/>
      <c r="AH9" s="47"/>
      <c r="AI9" s="45"/>
      <c r="AJ9" s="55"/>
      <c r="AK9" s="46"/>
      <c r="AL9" s="47"/>
      <c r="AM9" s="45"/>
      <c r="AN9" s="55"/>
      <c r="AO9" s="46"/>
      <c r="AP9" s="47"/>
      <c r="AQ9" s="45"/>
      <c r="AR9" s="55"/>
      <c r="AS9" s="46"/>
      <c r="AT9" s="47"/>
      <c r="AU9" s="46"/>
    </row>
    <row r="10" spans="1:47" ht="14.25" customHeight="1">
      <c r="A10" s="281"/>
      <c r="B10" s="376"/>
      <c r="C10" s="271" t="str">
        <f>'三菜'!E8</f>
        <v>青蔥段 　　　　0.3Kg</v>
      </c>
      <c r="D10" s="272"/>
      <c r="E10" s="317"/>
      <c r="F10" s="117"/>
      <c r="G10" s="204" t="s">
        <v>120</v>
      </c>
      <c r="H10" s="376"/>
      <c r="I10" s="271" t="str">
        <f>'三菜'!E17</f>
        <v>竹筍丁 　　　　　3Kg</v>
      </c>
      <c r="J10" s="272"/>
      <c r="K10" s="317"/>
      <c r="L10" s="117"/>
      <c r="M10" s="204" t="s">
        <v>120</v>
      </c>
      <c r="N10" s="376"/>
      <c r="O10" s="271" t="str">
        <f>'三菜'!E26</f>
        <v>絞肉 　　　　　　6Kg</v>
      </c>
      <c r="P10" s="272"/>
      <c r="Q10" s="317"/>
      <c r="R10" s="117"/>
      <c r="S10" s="204" t="s">
        <v>120</v>
      </c>
      <c r="T10" s="376"/>
      <c r="U10" s="271">
        <f>'三菜'!E35</f>
        <v>0</v>
      </c>
      <c r="V10" s="272"/>
      <c r="W10" s="317"/>
      <c r="X10" s="117"/>
      <c r="Y10" s="204" t="s">
        <v>120</v>
      </c>
      <c r="Z10" s="376"/>
      <c r="AA10" s="271" t="str">
        <f>'三菜'!E44</f>
        <v>洋蔥片 　　　　　2Kg</v>
      </c>
      <c r="AB10" s="272"/>
      <c r="AC10" s="317"/>
      <c r="AD10" s="117"/>
      <c r="AE10" s="204" t="s">
        <v>120</v>
      </c>
      <c r="AF10" s="57"/>
      <c r="AG10" s="48"/>
      <c r="AH10" s="47"/>
      <c r="AI10" s="45"/>
      <c r="AJ10" s="55"/>
      <c r="AK10" s="46"/>
      <c r="AL10" s="47"/>
      <c r="AM10" s="45"/>
      <c r="AN10" s="55"/>
      <c r="AO10" s="46"/>
      <c r="AP10" s="47"/>
      <c r="AQ10" s="45"/>
      <c r="AR10" s="55"/>
      <c r="AS10" s="46"/>
      <c r="AT10" s="47"/>
      <c r="AU10" s="46"/>
    </row>
    <row r="11" spans="1:47" ht="14.25" customHeight="1">
      <c r="A11" s="281"/>
      <c r="B11" s="376"/>
      <c r="C11" s="271" t="str">
        <f>'三菜'!E9</f>
        <v>薑片 　　　　　0.3Kg</v>
      </c>
      <c r="D11" s="272"/>
      <c r="E11" s="317"/>
      <c r="F11" s="105"/>
      <c r="G11" s="204" t="s">
        <v>120</v>
      </c>
      <c r="H11" s="376"/>
      <c r="I11" s="271" t="str">
        <f>'三菜'!E18</f>
        <v>紅蘿蔔小丁 　　　2Kg</v>
      </c>
      <c r="J11" s="272"/>
      <c r="K11" s="317"/>
      <c r="L11" s="105"/>
      <c r="M11" s="204" t="s">
        <v>120</v>
      </c>
      <c r="N11" s="376"/>
      <c r="O11" s="271" t="str">
        <f>'三菜'!E27</f>
        <v>紅蘿蔔小丁 　　1.5Kg</v>
      </c>
      <c r="P11" s="272"/>
      <c r="Q11" s="317"/>
      <c r="R11" s="105"/>
      <c r="S11" s="204" t="s">
        <v>120</v>
      </c>
      <c r="T11" s="376"/>
      <c r="U11" s="271">
        <f>'三菜'!E36</f>
        <v>0</v>
      </c>
      <c r="V11" s="272"/>
      <c r="W11" s="317"/>
      <c r="X11" s="105"/>
      <c r="Y11" s="204" t="s">
        <v>120</v>
      </c>
      <c r="Z11" s="376"/>
      <c r="AA11" s="271" t="str">
        <f>'三菜'!E45</f>
        <v>紅蘿蔔片 　　　　1Kg</v>
      </c>
      <c r="AB11" s="272"/>
      <c r="AC11" s="317"/>
      <c r="AD11" s="105"/>
      <c r="AE11" s="204" t="s">
        <v>120</v>
      </c>
      <c r="AF11" s="57"/>
      <c r="AG11" s="46"/>
      <c r="AH11" s="47"/>
      <c r="AI11" s="45"/>
      <c r="AJ11" s="55"/>
      <c r="AK11" s="46"/>
      <c r="AL11" s="47"/>
      <c r="AM11" s="45"/>
      <c r="AN11" s="55"/>
      <c r="AO11" s="46"/>
      <c r="AP11" s="47"/>
      <c r="AQ11" s="45"/>
      <c r="AR11" s="55"/>
      <c r="AS11" s="46"/>
      <c r="AT11" s="47"/>
      <c r="AU11" s="46"/>
    </row>
    <row r="12" spans="1:47" ht="14.25" customHeight="1">
      <c r="A12" s="281"/>
      <c r="B12" s="376"/>
      <c r="C12" s="271">
        <f>'三菜'!E10</f>
        <v>0</v>
      </c>
      <c r="D12" s="272"/>
      <c r="E12" s="317"/>
      <c r="F12" s="105"/>
      <c r="G12" s="204" t="s">
        <v>120</v>
      </c>
      <c r="H12" s="376"/>
      <c r="I12" s="271" t="str">
        <f>'三菜'!E19</f>
        <v>油蔥酥(斤) 　　　1包</v>
      </c>
      <c r="J12" s="272"/>
      <c r="K12" s="317"/>
      <c r="L12" s="105"/>
      <c r="M12" s="204" t="s">
        <v>120</v>
      </c>
      <c r="N12" s="376"/>
      <c r="O12" s="271" t="str">
        <f>'三菜'!F23</f>
        <v>芹菜珠 　　　　0.5Kg</v>
      </c>
      <c r="P12" s="272"/>
      <c r="Q12" s="317"/>
      <c r="R12" s="105"/>
      <c r="S12" s="204" t="s">
        <v>120</v>
      </c>
      <c r="T12" s="376"/>
      <c r="U12" s="271">
        <f>'三菜'!E37</f>
        <v>0</v>
      </c>
      <c r="V12" s="272"/>
      <c r="W12" s="317"/>
      <c r="X12" s="105"/>
      <c r="Y12" s="204" t="s">
        <v>120</v>
      </c>
      <c r="Z12" s="376"/>
      <c r="AA12" s="271" t="str">
        <f>'三菜'!E46</f>
        <v>青蔥段 　　　　0.4Kg</v>
      </c>
      <c r="AB12" s="272"/>
      <c r="AC12" s="317"/>
      <c r="AD12" s="105"/>
      <c r="AE12" s="204" t="s">
        <v>120</v>
      </c>
      <c r="AF12" s="57"/>
      <c r="AG12" s="46"/>
      <c r="AH12" s="47"/>
      <c r="AI12" s="45"/>
      <c r="AJ12" s="55"/>
      <c r="AK12" s="46"/>
      <c r="AL12" s="47"/>
      <c r="AM12" s="45"/>
      <c r="AN12" s="55"/>
      <c r="AO12" s="46"/>
      <c r="AP12" s="47"/>
      <c r="AQ12" s="45"/>
      <c r="AR12" s="55"/>
      <c r="AS12" s="46"/>
      <c r="AT12" s="47"/>
      <c r="AU12" s="46"/>
    </row>
    <row r="13" spans="1:47" ht="14.25" customHeight="1">
      <c r="A13" s="281"/>
      <c r="B13" s="376"/>
      <c r="C13" s="271">
        <f>'三菜'!E11</f>
        <v>0</v>
      </c>
      <c r="D13" s="272"/>
      <c r="E13" s="317"/>
      <c r="F13" s="117"/>
      <c r="G13" s="204">
        <f>E13*F13</f>
        <v>0</v>
      </c>
      <c r="H13" s="376"/>
      <c r="I13" s="271">
        <f>'三菜'!E20</f>
        <v>0</v>
      </c>
      <c r="J13" s="272"/>
      <c r="K13" s="317"/>
      <c r="L13" s="117"/>
      <c r="M13" s="204">
        <f>K13*L13</f>
        <v>0</v>
      </c>
      <c r="N13" s="376"/>
      <c r="O13" s="271" t="str">
        <f>'三菜'!F24</f>
        <v>乾香菇絲 　　　0.3Kg</v>
      </c>
      <c r="P13" s="272"/>
      <c r="Q13" s="317"/>
      <c r="R13" s="117"/>
      <c r="S13" s="204">
        <f>Q13*R13</f>
        <v>0</v>
      </c>
      <c r="T13" s="376"/>
      <c r="U13" s="271">
        <f>'三菜'!E38</f>
        <v>0</v>
      </c>
      <c r="V13" s="272"/>
      <c r="W13" s="317"/>
      <c r="X13" s="117"/>
      <c r="Y13" s="204">
        <f>W13*X13</f>
        <v>0</v>
      </c>
      <c r="Z13" s="376"/>
      <c r="AA13" s="271" t="str">
        <f>'三菜'!E47</f>
        <v>蒜末 　　　　　0.3Kg</v>
      </c>
      <c r="AB13" s="272"/>
      <c r="AC13" s="317"/>
      <c r="AD13" s="117"/>
      <c r="AE13" s="204">
        <f>AC13*AD13</f>
        <v>0</v>
      </c>
      <c r="AF13" s="57"/>
      <c r="AG13" s="46"/>
      <c r="AH13" s="47"/>
      <c r="AI13" s="45"/>
      <c r="AJ13" s="55"/>
      <c r="AK13" s="46"/>
      <c r="AL13" s="47"/>
      <c r="AM13" s="45"/>
      <c r="AN13" s="55"/>
      <c r="AO13" s="46"/>
      <c r="AP13" s="47"/>
      <c r="AQ13" s="45"/>
      <c r="AR13" s="55"/>
      <c r="AS13" s="46"/>
      <c r="AT13" s="47"/>
      <c r="AU13" s="46"/>
    </row>
    <row r="14" spans="1:47" ht="14.25" customHeight="1" thickBot="1">
      <c r="A14" s="282"/>
      <c r="B14" s="377"/>
      <c r="C14" s="274">
        <f>'三菜'!E12</f>
        <v>0</v>
      </c>
      <c r="D14" s="275"/>
      <c r="E14" s="318"/>
      <c r="F14" s="102"/>
      <c r="G14" s="205">
        <f>E14*F14</f>
        <v>0</v>
      </c>
      <c r="H14" s="377"/>
      <c r="I14" s="274">
        <f>'三菜'!E21</f>
        <v>0</v>
      </c>
      <c r="J14" s="275"/>
      <c r="K14" s="318"/>
      <c r="L14" s="102"/>
      <c r="M14" s="205">
        <f>K14*L14</f>
        <v>0</v>
      </c>
      <c r="N14" s="377"/>
      <c r="O14" s="274">
        <f>'三菜'!E30</f>
        <v>0</v>
      </c>
      <c r="P14" s="275"/>
      <c r="Q14" s="318"/>
      <c r="R14" s="102"/>
      <c r="S14" s="205">
        <f>Q14*R14</f>
        <v>0</v>
      </c>
      <c r="T14" s="377"/>
      <c r="U14" s="274">
        <f>'三菜'!E39</f>
        <v>0</v>
      </c>
      <c r="V14" s="275"/>
      <c r="W14" s="318"/>
      <c r="X14" s="102"/>
      <c r="Y14" s="205">
        <f>W14*X14</f>
        <v>0</v>
      </c>
      <c r="Z14" s="377"/>
      <c r="AA14" s="274" t="str">
        <f>'三菜'!E48</f>
        <v>甜麵醬600g            自備</v>
      </c>
      <c r="AB14" s="275"/>
      <c r="AC14" s="318"/>
      <c r="AD14" s="102"/>
      <c r="AE14" s="205">
        <f>AC14*AD14</f>
        <v>0</v>
      </c>
      <c r="AF14" s="57"/>
      <c r="AG14" s="46"/>
      <c r="AH14" s="47"/>
      <c r="AI14" s="45"/>
      <c r="AJ14" s="55"/>
      <c r="AK14" s="46"/>
      <c r="AL14" s="47"/>
      <c r="AM14" s="45"/>
      <c r="AN14" s="55"/>
      <c r="AO14" s="46"/>
      <c r="AP14" s="47"/>
      <c r="AQ14" s="45"/>
      <c r="AR14" s="55"/>
      <c r="AS14" s="46"/>
      <c r="AT14" s="47"/>
      <c r="AU14" s="46"/>
    </row>
    <row r="15" spans="1:47" ht="14.25" customHeight="1">
      <c r="A15" s="284" t="s">
        <v>4</v>
      </c>
      <c r="B15" s="375" t="str">
        <f>TRIM('三菜'!F4)</f>
        <v>火腿四色</v>
      </c>
      <c r="C15" s="285" t="str">
        <f>'三菜'!F5</f>
        <v>馬鈴薯小丁 　　　8Kg</v>
      </c>
      <c r="D15" s="290"/>
      <c r="E15" s="321"/>
      <c r="F15" s="103"/>
      <c r="G15" s="206" t="s">
        <v>120</v>
      </c>
      <c r="H15" s="375" t="str">
        <f>TRIM('三菜'!F13)</f>
        <v>蔥燒甜條</v>
      </c>
      <c r="I15" s="285" t="str">
        <f>'三菜'!F14</f>
        <v>洋蔥絲 　　　　8.5Kg</v>
      </c>
      <c r="J15" s="290"/>
      <c r="K15" s="321"/>
      <c r="L15" s="103"/>
      <c r="M15" s="206" t="s">
        <v>120</v>
      </c>
      <c r="N15" s="375" t="str">
        <f>TRIM('三菜'!G22)</f>
        <v>芝麻包</v>
      </c>
      <c r="O15" s="285" t="str">
        <f>'三菜'!G23</f>
        <v>芝麻包(欣 　　　235個</v>
      </c>
      <c r="P15" s="290"/>
      <c r="Q15" s="321"/>
      <c r="R15" s="103"/>
      <c r="S15" s="206" t="s">
        <v>120</v>
      </c>
      <c r="T15" s="375" t="str">
        <f>TRIM('三菜'!F31)</f>
        <v>白玉麵筋</v>
      </c>
      <c r="U15" s="285" t="str">
        <f>'三菜'!F32</f>
        <v>白蘿蔔中丁 　　　16Kg</v>
      </c>
      <c r="V15" s="290"/>
      <c r="W15" s="321"/>
      <c r="X15" s="103"/>
      <c r="Y15" s="206" t="s">
        <v>120</v>
      </c>
      <c r="Z15" s="375" t="str">
        <f>TRIM('三菜'!F40)</f>
        <v>紅k炒蛋</v>
      </c>
      <c r="AA15" s="285" t="str">
        <f>'三菜'!F41</f>
        <v>蛋 　　　　　　　11Kg</v>
      </c>
      <c r="AB15" s="290"/>
      <c r="AC15" s="321"/>
      <c r="AD15" s="103"/>
      <c r="AE15" s="206" t="s">
        <v>120</v>
      </c>
      <c r="AF15" s="55"/>
      <c r="AG15" s="46"/>
      <c r="AH15" s="47"/>
      <c r="AI15" s="45"/>
      <c r="AJ15" s="55"/>
      <c r="AK15" s="46"/>
      <c r="AL15" s="47"/>
      <c r="AM15" s="45"/>
      <c r="AN15" s="55"/>
      <c r="AO15" s="46"/>
      <c r="AP15" s="47"/>
      <c r="AQ15" s="45"/>
      <c r="AR15" s="55"/>
      <c r="AS15" s="46"/>
      <c r="AT15" s="47"/>
      <c r="AU15" s="46"/>
    </row>
    <row r="16" spans="1:47" ht="14.25" customHeight="1">
      <c r="A16" s="281"/>
      <c r="B16" s="376"/>
      <c r="C16" s="271" t="str">
        <f>'三菜'!F6</f>
        <v>小黃瓜小丁 　　　3Kg</v>
      </c>
      <c r="D16" s="272"/>
      <c r="E16" s="317"/>
      <c r="F16" s="119"/>
      <c r="G16" s="204" t="s">
        <v>120</v>
      </c>
      <c r="H16" s="376"/>
      <c r="I16" s="271" t="str">
        <f>'三菜'!F15</f>
        <v>小黑輪條 　　　　8Kg</v>
      </c>
      <c r="J16" s="272"/>
      <c r="K16" s="317"/>
      <c r="L16" s="119"/>
      <c r="M16" s="204" t="s">
        <v>120</v>
      </c>
      <c r="N16" s="376"/>
      <c r="O16" s="271" t="e">
        <f>三菜!#REF!</f>
        <v>#REF!</v>
      </c>
      <c r="P16" s="272"/>
      <c r="Q16" s="317"/>
      <c r="R16" s="105"/>
      <c r="S16" s="204" t="s">
        <v>120</v>
      </c>
      <c r="T16" s="376"/>
      <c r="U16" s="271" t="str">
        <f>'三菜'!F33</f>
        <v>紅蘿蔔中丁 　　1.5Kg</v>
      </c>
      <c r="V16" s="272"/>
      <c r="W16" s="317"/>
      <c r="X16" s="105"/>
      <c r="Y16" s="204" t="s">
        <v>120</v>
      </c>
      <c r="Z16" s="376"/>
      <c r="AA16" s="271" t="str">
        <f>'三菜'!F42</f>
        <v>紅蘿蔔絲 　　　　10Kg</v>
      </c>
      <c r="AB16" s="272"/>
      <c r="AC16" s="317"/>
      <c r="AD16" s="105"/>
      <c r="AE16" s="204" t="s">
        <v>120</v>
      </c>
      <c r="AF16" s="57"/>
      <c r="AG16" s="46"/>
      <c r="AH16" s="47"/>
      <c r="AI16" s="45"/>
      <c r="AJ16" s="55"/>
      <c r="AK16" s="46"/>
      <c r="AL16" s="47"/>
      <c r="AM16" s="45"/>
      <c r="AN16" s="55"/>
      <c r="AO16" s="46"/>
      <c r="AP16" s="47"/>
      <c r="AQ16" s="45"/>
      <c r="AR16" s="55"/>
      <c r="AS16" s="46"/>
      <c r="AT16" s="47"/>
      <c r="AU16" s="46"/>
    </row>
    <row r="17" spans="1:47" ht="14.25" customHeight="1">
      <c r="A17" s="281"/>
      <c r="B17" s="376"/>
      <c r="C17" s="271" t="str">
        <f>'三菜'!F7</f>
        <v>玉米粒 　　　　　3Kg</v>
      </c>
      <c r="D17" s="272"/>
      <c r="E17" s="317"/>
      <c r="F17" s="119"/>
      <c r="G17" s="204" t="s">
        <v>120</v>
      </c>
      <c r="H17" s="376"/>
      <c r="I17" s="271" t="str">
        <f>'三菜'!F16</f>
        <v>紅蘿蔔絲 　　　　1Kg</v>
      </c>
      <c r="J17" s="272"/>
      <c r="K17" s="317"/>
      <c r="L17" s="119"/>
      <c r="M17" s="204" t="s">
        <v>120</v>
      </c>
      <c r="N17" s="376"/>
      <c r="O17" s="271">
        <f>'三菜'!F25</f>
        <v>0</v>
      </c>
      <c r="P17" s="272"/>
      <c r="Q17" s="317"/>
      <c r="R17" s="105"/>
      <c r="S17" s="204" t="s">
        <v>120</v>
      </c>
      <c r="T17" s="376"/>
      <c r="U17" s="271" t="str">
        <f>'三菜'!F34</f>
        <v>麵筋泡 　　　　　1Kg</v>
      </c>
      <c r="V17" s="272"/>
      <c r="W17" s="317"/>
      <c r="X17" s="105"/>
      <c r="Y17" s="204" t="s">
        <v>120</v>
      </c>
      <c r="Z17" s="376"/>
      <c r="AA17" s="271" t="str">
        <f>'三菜'!F43</f>
        <v>青蔥珠 　　　　0.5Kg</v>
      </c>
      <c r="AB17" s="272"/>
      <c r="AC17" s="317"/>
      <c r="AD17" s="105"/>
      <c r="AE17" s="204" t="s">
        <v>120</v>
      </c>
      <c r="AF17" s="57"/>
      <c r="AG17" s="46"/>
      <c r="AH17" s="47"/>
      <c r="AI17" s="45"/>
      <c r="AJ17" s="55"/>
      <c r="AK17" s="46"/>
      <c r="AL17" s="47"/>
      <c r="AM17" s="45"/>
      <c r="AN17" s="55"/>
      <c r="AO17" s="46"/>
      <c r="AP17" s="47"/>
      <c r="AQ17" s="45"/>
      <c r="AR17" s="55"/>
      <c r="AS17" s="46"/>
      <c r="AT17" s="47"/>
      <c r="AU17" s="46"/>
    </row>
    <row r="18" spans="1:47" ht="14.25" customHeight="1">
      <c r="A18" s="281"/>
      <c r="B18" s="376"/>
      <c r="C18" s="271" t="str">
        <f>'三菜'!F8</f>
        <v>火腿丁 　　　　　2Kg</v>
      </c>
      <c r="D18" s="272"/>
      <c r="E18" s="317"/>
      <c r="F18" s="119"/>
      <c r="G18" s="204" t="s">
        <v>120</v>
      </c>
      <c r="H18" s="376"/>
      <c r="I18" s="271" t="str">
        <f>'三菜'!F17</f>
        <v>蒜末 　　　　　0.1Kg</v>
      </c>
      <c r="J18" s="272"/>
      <c r="K18" s="317"/>
      <c r="L18" s="119"/>
      <c r="M18" s="204" t="s">
        <v>120</v>
      </c>
      <c r="N18" s="376"/>
      <c r="O18" s="271">
        <f>'三菜'!F26</f>
        <v>0</v>
      </c>
      <c r="P18" s="272"/>
      <c r="Q18" s="317"/>
      <c r="R18" s="105"/>
      <c r="S18" s="204" t="s">
        <v>120</v>
      </c>
      <c r="T18" s="376"/>
      <c r="U18" s="271" t="str">
        <f>'三菜'!F35</f>
        <v>乾香菇絲 　　　0.1Kg</v>
      </c>
      <c r="V18" s="272"/>
      <c r="W18" s="317"/>
      <c r="X18" s="105"/>
      <c r="Y18" s="204" t="s">
        <v>120</v>
      </c>
      <c r="Z18" s="376"/>
      <c r="AA18" s="271">
        <f>'三菜'!F44</f>
        <v>0</v>
      </c>
      <c r="AB18" s="272"/>
      <c r="AC18" s="317"/>
      <c r="AD18" s="105"/>
      <c r="AE18" s="204" t="s">
        <v>120</v>
      </c>
      <c r="AF18" s="57"/>
      <c r="AG18" s="46"/>
      <c r="AH18" s="47"/>
      <c r="AI18" s="45"/>
      <c r="AJ18" s="55"/>
      <c r="AK18" s="46"/>
      <c r="AL18" s="47"/>
      <c r="AM18" s="45"/>
      <c r="AN18" s="55"/>
      <c r="AO18" s="46"/>
      <c r="AP18" s="47"/>
      <c r="AQ18" s="45"/>
      <c r="AR18" s="55"/>
      <c r="AS18" s="46"/>
      <c r="AT18" s="47"/>
      <c r="AU18" s="46"/>
    </row>
    <row r="19" spans="1:47" ht="14.25" customHeight="1">
      <c r="A19" s="281"/>
      <c r="B19" s="376"/>
      <c r="C19" s="271" t="str">
        <f>'三菜'!F9</f>
        <v>紅蘿蔔小丁 　　　1Kg</v>
      </c>
      <c r="D19" s="272"/>
      <c r="E19" s="317"/>
      <c r="F19" s="119"/>
      <c r="G19" s="204">
        <f>E19*F19</f>
        <v>0</v>
      </c>
      <c r="H19" s="376"/>
      <c r="I19" s="271">
        <f>'三菜'!F18</f>
        <v>0</v>
      </c>
      <c r="J19" s="272"/>
      <c r="K19" s="317"/>
      <c r="L19" s="119"/>
      <c r="M19" s="204">
        <f>K19*L19</f>
        <v>0</v>
      </c>
      <c r="N19" s="376"/>
      <c r="O19" s="271">
        <f>'三菜'!F27</f>
        <v>0</v>
      </c>
      <c r="P19" s="272"/>
      <c r="Q19" s="317"/>
      <c r="R19" s="105"/>
      <c r="S19" s="204">
        <f>Q19*R19</f>
        <v>0</v>
      </c>
      <c r="T19" s="376"/>
      <c r="U19" s="271">
        <f>'三菜'!F36</f>
        <v>0</v>
      </c>
      <c r="V19" s="272"/>
      <c r="W19" s="317"/>
      <c r="X19" s="105"/>
      <c r="Y19" s="204">
        <f>W19*X19</f>
        <v>0</v>
      </c>
      <c r="Z19" s="376"/>
      <c r="AA19" s="271">
        <f>'三菜'!F45</f>
        <v>0</v>
      </c>
      <c r="AB19" s="272"/>
      <c r="AC19" s="317"/>
      <c r="AD19" s="105"/>
      <c r="AE19" s="204">
        <f>AC19*AD19</f>
        <v>0</v>
      </c>
      <c r="AF19" s="57"/>
      <c r="AG19" s="46"/>
      <c r="AH19" s="47"/>
      <c r="AI19" s="45"/>
      <c r="AJ19" s="55"/>
      <c r="AK19" s="46"/>
      <c r="AL19" s="47"/>
      <c r="AM19" s="45"/>
      <c r="AN19" s="55"/>
      <c r="AO19" s="46"/>
      <c r="AP19" s="47"/>
      <c r="AQ19" s="45"/>
      <c r="AR19" s="55"/>
      <c r="AS19" s="46"/>
      <c r="AT19" s="47"/>
      <c r="AU19" s="46"/>
    </row>
    <row r="20" spans="1:47" ht="14.25" customHeight="1">
      <c r="A20" s="281"/>
      <c r="B20" s="376"/>
      <c r="C20" s="271" t="str">
        <f>'三菜'!F10</f>
        <v>青蔥珠 　　　　0.3Kg</v>
      </c>
      <c r="D20" s="272"/>
      <c r="E20" s="317"/>
      <c r="F20" s="119"/>
      <c r="G20" s="204">
        <f>E20*F20</f>
        <v>0</v>
      </c>
      <c r="H20" s="376"/>
      <c r="I20" s="271">
        <f>'三菜'!F19</f>
        <v>0</v>
      </c>
      <c r="J20" s="272"/>
      <c r="K20" s="317"/>
      <c r="L20" s="119"/>
      <c r="M20" s="204">
        <f>K20*L20</f>
        <v>0</v>
      </c>
      <c r="N20" s="376"/>
      <c r="O20" s="271">
        <f>'三菜'!F28</f>
        <v>0</v>
      </c>
      <c r="P20" s="272"/>
      <c r="Q20" s="317"/>
      <c r="R20" s="105"/>
      <c r="S20" s="204">
        <f>Q20*R20</f>
        <v>0</v>
      </c>
      <c r="T20" s="376"/>
      <c r="U20" s="271">
        <f>'三菜'!F37</f>
        <v>0</v>
      </c>
      <c r="V20" s="272"/>
      <c r="W20" s="317"/>
      <c r="X20" s="105"/>
      <c r="Y20" s="204">
        <f>W20*X20</f>
        <v>0</v>
      </c>
      <c r="Z20" s="376"/>
      <c r="AA20" s="271">
        <f>'三菜'!F46</f>
        <v>0</v>
      </c>
      <c r="AB20" s="272"/>
      <c r="AC20" s="317"/>
      <c r="AD20" s="105"/>
      <c r="AE20" s="204">
        <f>AC20*AD20</f>
        <v>0</v>
      </c>
      <c r="AF20" s="57"/>
      <c r="AG20" s="46"/>
      <c r="AH20" s="47"/>
      <c r="AI20" s="45"/>
      <c r="AJ20" s="55"/>
      <c r="AK20" s="46"/>
      <c r="AL20" s="47"/>
      <c r="AM20" s="45"/>
      <c r="AN20" s="55"/>
      <c r="AO20" s="46"/>
      <c r="AP20" s="47"/>
      <c r="AQ20" s="45"/>
      <c r="AR20" s="55"/>
      <c r="AS20" s="46"/>
      <c r="AT20" s="47"/>
      <c r="AU20" s="46"/>
    </row>
    <row r="21" spans="1:47" ht="14.25" customHeight="1">
      <c r="A21" s="281"/>
      <c r="B21" s="376"/>
      <c r="C21" s="271">
        <f>'三菜'!F11</f>
        <v>0</v>
      </c>
      <c r="D21" s="272"/>
      <c r="E21" s="317"/>
      <c r="F21" s="119"/>
      <c r="G21" s="204">
        <f>E21*F21</f>
        <v>0</v>
      </c>
      <c r="H21" s="376"/>
      <c r="I21" s="271">
        <f>'三菜'!F20</f>
        <v>0</v>
      </c>
      <c r="J21" s="272"/>
      <c r="K21" s="317"/>
      <c r="L21" s="119"/>
      <c r="M21" s="204">
        <f>K21*L21</f>
        <v>0</v>
      </c>
      <c r="N21" s="376"/>
      <c r="O21" s="271">
        <f>'三菜'!F29</f>
        <v>0</v>
      </c>
      <c r="P21" s="272"/>
      <c r="Q21" s="317"/>
      <c r="R21" s="105"/>
      <c r="S21" s="204">
        <f>Q21*R21</f>
        <v>0</v>
      </c>
      <c r="T21" s="376"/>
      <c r="U21" s="271">
        <f>'三菜'!F38</f>
        <v>0</v>
      </c>
      <c r="V21" s="272"/>
      <c r="W21" s="317"/>
      <c r="X21" s="105"/>
      <c r="Y21" s="204">
        <f>W21*X21</f>
        <v>0</v>
      </c>
      <c r="Z21" s="376"/>
      <c r="AA21" s="271">
        <f>'三菜'!F47</f>
        <v>0</v>
      </c>
      <c r="AB21" s="272"/>
      <c r="AC21" s="317"/>
      <c r="AD21" s="119"/>
      <c r="AE21" s="204">
        <f>AC21*AD21</f>
        <v>0</v>
      </c>
      <c r="AF21" s="57"/>
      <c r="AG21" s="46"/>
      <c r="AH21" s="47"/>
      <c r="AI21" s="45"/>
      <c r="AJ21" s="55"/>
      <c r="AK21" s="46"/>
      <c r="AL21" s="47"/>
      <c r="AM21" s="45"/>
      <c r="AN21" s="55"/>
      <c r="AO21" s="46"/>
      <c r="AP21" s="47"/>
      <c r="AQ21" s="45"/>
      <c r="AR21" s="55"/>
      <c r="AS21" s="46"/>
      <c r="AT21" s="47"/>
      <c r="AU21" s="46"/>
    </row>
    <row r="22" spans="1:47" ht="14.25" customHeight="1" thickBot="1">
      <c r="A22" s="282"/>
      <c r="B22" s="393"/>
      <c r="C22" s="274">
        <f>'三菜'!F12</f>
        <v>0</v>
      </c>
      <c r="D22" s="275"/>
      <c r="E22" s="318"/>
      <c r="F22" s="120"/>
      <c r="G22" s="207">
        <f>E22*F22</f>
        <v>0</v>
      </c>
      <c r="H22" s="393"/>
      <c r="I22" s="274">
        <f>'三菜'!F21</f>
        <v>0</v>
      </c>
      <c r="J22" s="275"/>
      <c r="K22" s="318"/>
      <c r="L22" s="120"/>
      <c r="M22" s="207">
        <f>K22*L22</f>
        <v>0</v>
      </c>
      <c r="N22" s="393"/>
      <c r="O22" s="274">
        <f>'三菜'!F30</f>
        <v>0</v>
      </c>
      <c r="P22" s="275"/>
      <c r="Q22" s="318"/>
      <c r="R22" s="120"/>
      <c r="S22" s="207">
        <f>Q22*R22</f>
        <v>0</v>
      </c>
      <c r="T22" s="393"/>
      <c r="U22" s="274">
        <f>'三菜'!F39</f>
        <v>0</v>
      </c>
      <c r="V22" s="275"/>
      <c r="W22" s="318"/>
      <c r="X22" s="121"/>
      <c r="Y22" s="207">
        <f>W22*X22</f>
        <v>0</v>
      </c>
      <c r="Z22" s="393"/>
      <c r="AA22" s="274">
        <f>'三菜'!F48</f>
        <v>0</v>
      </c>
      <c r="AB22" s="275"/>
      <c r="AC22" s="318"/>
      <c r="AD22" s="120"/>
      <c r="AE22" s="207">
        <f>AC22*AD22</f>
        <v>0</v>
      </c>
      <c r="AF22" s="57"/>
      <c r="AG22" s="46"/>
      <c r="AH22" s="47"/>
      <c r="AI22" s="45"/>
      <c r="AJ22" s="55"/>
      <c r="AK22" s="46"/>
      <c r="AL22" s="47"/>
      <c r="AM22" s="45"/>
      <c r="AN22" s="55"/>
      <c r="AO22" s="46"/>
      <c r="AP22" s="47"/>
      <c r="AQ22" s="45"/>
      <c r="AR22" s="55"/>
      <c r="AS22" s="46"/>
      <c r="AT22" s="47"/>
      <c r="AU22" s="46"/>
    </row>
    <row r="23" spans="1:47" ht="14.25" customHeight="1">
      <c r="A23" s="284" t="s">
        <v>66</v>
      </c>
      <c r="B23" s="375" t="str">
        <f>TRIM('三菜'!G4)</f>
        <v>炒空心菜</v>
      </c>
      <c r="C23" s="285" t="str">
        <f>'三菜'!G5</f>
        <v>空心菜切 　　　　18Kg</v>
      </c>
      <c r="D23" s="290"/>
      <c r="E23" s="321"/>
      <c r="F23" s="118"/>
      <c r="G23" s="204" t="s">
        <v>120</v>
      </c>
      <c r="H23" s="375" t="str">
        <f>TRIM('三菜'!G13)</f>
        <v>炒小蘿蔓</v>
      </c>
      <c r="I23" s="285" t="str">
        <f>'三菜'!G14</f>
        <v>小蘿蔓切 　　　　18Kg</v>
      </c>
      <c r="J23" s="290"/>
      <c r="K23" s="321"/>
      <c r="L23" s="118"/>
      <c r="M23" s="204" t="s">
        <v>120</v>
      </c>
      <c r="N23" s="375" t="e">
        <f>TRIM(三菜!#REF!)</f>
        <v>#REF!</v>
      </c>
      <c r="O23" s="285" t="e">
        <f>三菜!#REF!</f>
        <v>#REF!</v>
      </c>
      <c r="P23" s="290"/>
      <c r="Q23" s="321"/>
      <c r="R23" s="118"/>
      <c r="S23" s="204" t="s">
        <v>120</v>
      </c>
      <c r="T23" s="375" t="str">
        <f>TRIM('三菜'!G31)</f>
        <v>炒油菜</v>
      </c>
      <c r="U23" s="285" t="str">
        <f>'三菜'!G32</f>
        <v>油菜切段 　　　　18Kg</v>
      </c>
      <c r="V23" s="290"/>
      <c r="W23" s="321"/>
      <c r="X23" s="103"/>
      <c r="Y23" s="204" t="s">
        <v>120</v>
      </c>
      <c r="Z23" s="375" t="str">
        <f>TRIM('三菜'!G40)</f>
        <v>炒高麗菜</v>
      </c>
      <c r="AA23" s="285" t="str">
        <f>'三菜'!G41</f>
        <v>高麗菜切 　　　　18Kg</v>
      </c>
      <c r="AB23" s="290"/>
      <c r="AC23" s="321"/>
      <c r="AD23" s="118"/>
      <c r="AE23" s="204" t="s">
        <v>120</v>
      </c>
      <c r="AF23" s="55"/>
      <c r="AG23" s="46"/>
      <c r="AH23" s="47"/>
      <c r="AI23" s="45"/>
      <c r="AJ23" s="56"/>
      <c r="AK23" s="46"/>
      <c r="AL23" s="47"/>
      <c r="AM23" s="45"/>
      <c r="AN23" s="55"/>
      <c r="AO23" s="46"/>
      <c r="AP23" s="47"/>
      <c r="AQ23" s="45"/>
      <c r="AR23" s="55"/>
      <c r="AS23" s="46"/>
      <c r="AT23" s="47"/>
      <c r="AU23" s="46"/>
    </row>
    <row r="24" spans="1:47" ht="14.25" customHeight="1">
      <c r="A24" s="281"/>
      <c r="B24" s="376"/>
      <c r="C24" s="271" t="str">
        <f>'三菜'!G6</f>
        <v>蒜末 　　　　　0.2Kg</v>
      </c>
      <c r="D24" s="272"/>
      <c r="E24" s="317"/>
      <c r="F24" s="119"/>
      <c r="G24" s="204" t="s">
        <v>120</v>
      </c>
      <c r="H24" s="376"/>
      <c r="I24" s="271" t="str">
        <f>'三菜'!G15</f>
        <v>蒜末 　　　　　0.2Kg</v>
      </c>
      <c r="J24" s="272"/>
      <c r="K24" s="317"/>
      <c r="L24" s="105"/>
      <c r="M24" s="204" t="s">
        <v>120</v>
      </c>
      <c r="N24" s="376"/>
      <c r="O24" s="271">
        <f>'三菜'!G24</f>
        <v>0</v>
      </c>
      <c r="P24" s="272"/>
      <c r="Q24" s="317"/>
      <c r="R24" s="105"/>
      <c r="S24" s="204" t="s">
        <v>120</v>
      </c>
      <c r="T24" s="376"/>
      <c r="U24" s="271" t="str">
        <f>'三菜'!G33</f>
        <v>蒜末 　　　　　0.2Kg</v>
      </c>
      <c r="V24" s="272"/>
      <c r="W24" s="317"/>
      <c r="X24" s="105"/>
      <c r="Y24" s="204" t="s">
        <v>120</v>
      </c>
      <c r="Z24" s="376"/>
      <c r="AA24" s="271" t="str">
        <f>'三菜'!G42</f>
        <v>紅蘿蔔絲 　　　　1Kg</v>
      </c>
      <c r="AB24" s="272"/>
      <c r="AC24" s="317"/>
      <c r="AD24" s="119"/>
      <c r="AE24" s="204" t="s">
        <v>120</v>
      </c>
      <c r="AF24" s="57"/>
      <c r="AG24" s="46"/>
      <c r="AH24" s="47"/>
      <c r="AI24" s="45"/>
      <c r="AJ24" s="56"/>
      <c r="AK24" s="46"/>
      <c r="AL24" s="47"/>
      <c r="AM24" s="45"/>
      <c r="AN24" s="55"/>
      <c r="AO24" s="46"/>
      <c r="AP24" s="47"/>
      <c r="AQ24" s="45"/>
      <c r="AR24" s="55"/>
      <c r="AS24" s="46"/>
      <c r="AT24" s="47"/>
      <c r="AU24" s="46"/>
    </row>
    <row r="25" spans="1:47" ht="14.25" customHeight="1">
      <c r="A25" s="281"/>
      <c r="B25" s="376"/>
      <c r="C25" s="271">
        <f>'三菜'!G7</f>
        <v>0</v>
      </c>
      <c r="D25" s="272"/>
      <c r="E25" s="317"/>
      <c r="F25" s="105"/>
      <c r="G25" s="204">
        <f>E25*F25</f>
        <v>0</v>
      </c>
      <c r="H25" s="376"/>
      <c r="I25" s="271">
        <f>'三菜'!G16</f>
        <v>0</v>
      </c>
      <c r="J25" s="272"/>
      <c r="K25" s="317"/>
      <c r="L25" s="105"/>
      <c r="M25" s="204">
        <f>K25*L25</f>
        <v>0</v>
      </c>
      <c r="N25" s="376"/>
      <c r="O25" s="271">
        <f>'三菜'!G25</f>
        <v>0</v>
      </c>
      <c r="P25" s="272"/>
      <c r="Q25" s="317"/>
      <c r="R25" s="105"/>
      <c r="S25" s="204">
        <f>Q25*R25</f>
        <v>0</v>
      </c>
      <c r="T25" s="376"/>
      <c r="U25" s="271">
        <f>'三菜'!G34</f>
        <v>0</v>
      </c>
      <c r="V25" s="272"/>
      <c r="W25" s="317"/>
      <c r="X25" s="105"/>
      <c r="Y25" s="204">
        <f>W25*X25</f>
        <v>0</v>
      </c>
      <c r="Z25" s="376"/>
      <c r="AA25" s="271" t="str">
        <f>'三菜'!G43</f>
        <v>蒜末 　　　　　0.2Kg</v>
      </c>
      <c r="AB25" s="272"/>
      <c r="AC25" s="317"/>
      <c r="AD25" s="105"/>
      <c r="AE25" s="204">
        <f>AC25*AD25</f>
        <v>0</v>
      </c>
      <c r="AF25" s="57"/>
      <c r="AG25" s="46"/>
      <c r="AH25" s="47"/>
      <c r="AI25" s="45"/>
      <c r="AJ25" s="56"/>
      <c r="AK25" s="46"/>
      <c r="AL25" s="47"/>
      <c r="AM25" s="45"/>
      <c r="AN25" s="55"/>
      <c r="AO25" s="46"/>
      <c r="AP25" s="47"/>
      <c r="AQ25" s="45"/>
      <c r="AR25" s="55"/>
      <c r="AS25" s="46"/>
      <c r="AT25" s="47"/>
      <c r="AU25" s="46"/>
    </row>
    <row r="26" spans="1:47" ht="14.25" customHeight="1">
      <c r="A26" s="281"/>
      <c r="B26" s="376"/>
      <c r="C26" s="271">
        <f>'三菜'!G8</f>
        <v>0</v>
      </c>
      <c r="D26" s="272"/>
      <c r="E26" s="317"/>
      <c r="F26" s="105"/>
      <c r="G26" s="204">
        <f>E26*F26</f>
        <v>0</v>
      </c>
      <c r="H26" s="376"/>
      <c r="I26" s="271">
        <f>'三菜'!G17</f>
        <v>0</v>
      </c>
      <c r="J26" s="272"/>
      <c r="K26" s="317"/>
      <c r="L26" s="105"/>
      <c r="M26" s="204">
        <f>K26*L26</f>
        <v>0</v>
      </c>
      <c r="N26" s="376"/>
      <c r="O26" s="271">
        <f>'三菜'!G26</f>
        <v>0</v>
      </c>
      <c r="P26" s="272"/>
      <c r="Q26" s="317"/>
      <c r="R26" s="105"/>
      <c r="S26" s="204">
        <f>Q26*R26</f>
        <v>0</v>
      </c>
      <c r="T26" s="376"/>
      <c r="U26" s="271">
        <f>'三菜'!G35</f>
        <v>0</v>
      </c>
      <c r="V26" s="272"/>
      <c r="W26" s="317"/>
      <c r="X26" s="105"/>
      <c r="Y26" s="204">
        <f>W26*X26</f>
        <v>0</v>
      </c>
      <c r="Z26" s="376"/>
      <c r="AA26" s="271">
        <f>'三菜'!G44</f>
        <v>0</v>
      </c>
      <c r="AB26" s="272"/>
      <c r="AC26" s="317"/>
      <c r="AD26" s="105"/>
      <c r="AE26" s="204">
        <f>AC26*AD26</f>
        <v>0</v>
      </c>
      <c r="AF26" s="57"/>
      <c r="AG26" s="46"/>
      <c r="AH26" s="47"/>
      <c r="AI26" s="45"/>
      <c r="AJ26" s="56"/>
      <c r="AK26" s="46"/>
      <c r="AL26" s="47"/>
      <c r="AM26" s="45"/>
      <c r="AN26" s="55"/>
      <c r="AO26" s="46"/>
      <c r="AP26" s="47"/>
      <c r="AQ26" s="45"/>
      <c r="AR26" s="55"/>
      <c r="AS26" s="46"/>
      <c r="AT26" s="47"/>
      <c r="AU26" s="46"/>
    </row>
    <row r="27" spans="1:47" ht="14.25" customHeight="1">
      <c r="A27" s="281"/>
      <c r="B27" s="376"/>
      <c r="C27" s="271">
        <f>'三菜'!G9</f>
        <v>0</v>
      </c>
      <c r="D27" s="272"/>
      <c r="E27" s="317"/>
      <c r="F27" s="105"/>
      <c r="G27" s="204">
        <f>E27*F27</f>
        <v>0</v>
      </c>
      <c r="H27" s="376"/>
      <c r="I27" s="271">
        <f>'三菜'!G18</f>
        <v>0</v>
      </c>
      <c r="J27" s="272"/>
      <c r="K27" s="317"/>
      <c r="L27" s="105"/>
      <c r="M27" s="204">
        <f>K27*L27</f>
        <v>0</v>
      </c>
      <c r="N27" s="376"/>
      <c r="O27" s="271">
        <f>'三菜'!G27</f>
        <v>0</v>
      </c>
      <c r="P27" s="272"/>
      <c r="Q27" s="317"/>
      <c r="R27" s="105"/>
      <c r="S27" s="204">
        <f>Q27*R27</f>
        <v>0</v>
      </c>
      <c r="T27" s="376"/>
      <c r="U27" s="271">
        <f>'三菜'!G36</f>
        <v>0</v>
      </c>
      <c r="V27" s="272"/>
      <c r="W27" s="317"/>
      <c r="X27" s="105"/>
      <c r="Y27" s="204">
        <f>W27*X27</f>
        <v>0</v>
      </c>
      <c r="Z27" s="376"/>
      <c r="AA27" s="271">
        <f>'三菜'!G45</f>
        <v>0</v>
      </c>
      <c r="AB27" s="272"/>
      <c r="AC27" s="317"/>
      <c r="AD27" s="105"/>
      <c r="AE27" s="204">
        <f>AC27*AD27</f>
        <v>0</v>
      </c>
      <c r="AF27" s="57"/>
      <c r="AG27" s="46"/>
      <c r="AH27" s="47"/>
      <c r="AI27" s="45"/>
      <c r="AJ27" s="56"/>
      <c r="AK27" s="46"/>
      <c r="AL27" s="47"/>
      <c r="AM27" s="45"/>
      <c r="AN27" s="55"/>
      <c r="AO27" s="46"/>
      <c r="AP27" s="47"/>
      <c r="AQ27" s="45"/>
      <c r="AR27" s="55"/>
      <c r="AS27" s="46"/>
      <c r="AT27" s="47"/>
      <c r="AU27" s="46"/>
    </row>
    <row r="28" spans="1:47" ht="14.25" customHeight="1" thickBot="1">
      <c r="A28" s="282"/>
      <c r="B28" s="377"/>
      <c r="C28" s="274">
        <f>'三菜'!G12</f>
        <v>0</v>
      </c>
      <c r="D28" s="275"/>
      <c r="E28" s="318"/>
      <c r="F28" s="121"/>
      <c r="G28" s="205">
        <f>E28*F28</f>
        <v>0</v>
      </c>
      <c r="H28" s="377"/>
      <c r="I28" s="274">
        <f>'三菜'!G19</f>
        <v>0</v>
      </c>
      <c r="J28" s="275"/>
      <c r="K28" s="318"/>
      <c r="L28" s="121"/>
      <c r="M28" s="205">
        <f>K28*L28</f>
        <v>0</v>
      </c>
      <c r="N28" s="377"/>
      <c r="O28" s="274">
        <f>'三菜'!G28</f>
        <v>0</v>
      </c>
      <c r="P28" s="275"/>
      <c r="Q28" s="318"/>
      <c r="R28" s="121"/>
      <c r="S28" s="205">
        <f>Q28*R28</f>
        <v>0</v>
      </c>
      <c r="T28" s="377"/>
      <c r="U28" s="274">
        <f>'三菜'!G37</f>
        <v>0</v>
      </c>
      <c r="V28" s="275"/>
      <c r="W28" s="318"/>
      <c r="X28" s="121"/>
      <c r="Y28" s="205">
        <f>W28*X28</f>
        <v>0</v>
      </c>
      <c r="Z28" s="377"/>
      <c r="AA28" s="274">
        <f>'三菜'!G46</f>
        <v>0</v>
      </c>
      <c r="AB28" s="275"/>
      <c r="AC28" s="318"/>
      <c r="AD28" s="121"/>
      <c r="AE28" s="205">
        <f>AC28*AD28</f>
        <v>0</v>
      </c>
      <c r="AF28" s="57"/>
      <c r="AG28" s="46"/>
      <c r="AH28" s="47"/>
      <c r="AI28" s="45"/>
      <c r="AJ28" s="56"/>
      <c r="AK28" s="46"/>
      <c r="AL28" s="47"/>
      <c r="AM28" s="45"/>
      <c r="AN28" s="55"/>
      <c r="AO28" s="46"/>
      <c r="AP28" s="47"/>
      <c r="AQ28" s="45"/>
      <c r="AR28" s="55"/>
      <c r="AS28" s="46"/>
      <c r="AT28" s="47"/>
      <c r="AU28" s="46"/>
    </row>
    <row r="29" spans="1:47" ht="14.25" customHeight="1">
      <c r="A29" s="284" t="s">
        <v>67</v>
      </c>
      <c r="B29" s="375" t="str">
        <f>TRIM('三菜'!H4)</f>
        <v>高鈣味噌湯</v>
      </c>
      <c r="C29" s="285" t="str">
        <f>'三菜'!H5</f>
        <v>洋蔥小丁 　　　　2Kg</v>
      </c>
      <c r="D29" s="290"/>
      <c r="E29" s="321"/>
      <c r="F29" s="103"/>
      <c r="G29" s="206" t="s">
        <v>120</v>
      </c>
      <c r="H29" s="375" t="str">
        <f>TRIM('三菜'!H13)</f>
        <v>蘿蔔排骨湯</v>
      </c>
      <c r="I29" s="285" t="str">
        <f>'三菜'!H14</f>
        <v>白蘿蔔中丁 　　　8Kg</v>
      </c>
      <c r="J29" s="290"/>
      <c r="K29" s="321"/>
      <c r="L29" s="103"/>
      <c r="M29" s="206" t="s">
        <v>120</v>
      </c>
      <c r="N29" s="375">
        <f>TRIM('三菜'!H22)</f>
      </c>
      <c r="O29" s="285">
        <f>'三菜'!H23</f>
        <v>0</v>
      </c>
      <c r="P29" s="290"/>
      <c r="Q29" s="321"/>
      <c r="R29" s="103"/>
      <c r="S29" s="206" t="s">
        <v>120</v>
      </c>
      <c r="T29" s="375" t="str">
        <f>TRIM('三菜'!H31)</f>
        <v>紫菜一口餃湯</v>
      </c>
      <c r="U29" s="285" t="str">
        <f>'三菜'!H32</f>
        <v>小白菜切 　　　　4Kg</v>
      </c>
      <c r="V29" s="290"/>
      <c r="W29" s="321"/>
      <c r="X29" s="103"/>
      <c r="Y29" s="206" t="s">
        <v>120</v>
      </c>
      <c r="Z29" s="375" t="str">
        <f>TRIM('三菜'!H40)</f>
        <v>榨菜肉絲湯</v>
      </c>
      <c r="AA29" s="285" t="str">
        <f>'三菜'!H41</f>
        <v>榨菜絲 　　　　　5Kg</v>
      </c>
      <c r="AB29" s="290"/>
      <c r="AC29" s="321"/>
      <c r="AD29" s="103"/>
      <c r="AE29" s="206" t="s">
        <v>120</v>
      </c>
      <c r="AF29" s="55"/>
      <c r="AG29" s="46"/>
      <c r="AH29" s="47"/>
      <c r="AI29" s="45"/>
      <c r="AJ29" s="56"/>
      <c r="AK29" s="46"/>
      <c r="AL29" s="47"/>
      <c r="AM29" s="45"/>
      <c r="AN29" s="55"/>
      <c r="AO29" s="48"/>
      <c r="AP29" s="47"/>
      <c r="AQ29" s="45"/>
      <c r="AR29" s="55"/>
      <c r="AS29" s="49"/>
      <c r="AT29" s="47"/>
      <c r="AU29" s="46"/>
    </row>
    <row r="30" spans="1:47" ht="14.25" customHeight="1">
      <c r="A30" s="281"/>
      <c r="B30" s="376"/>
      <c r="C30" s="271" t="str">
        <f>'三菜'!H6</f>
        <v>粗豆腐切丁4.5k(封口) 2板</v>
      </c>
      <c r="D30" s="272"/>
      <c r="E30" s="317"/>
      <c r="F30" s="105"/>
      <c r="G30" s="204" t="s">
        <v>120</v>
      </c>
      <c r="H30" s="376"/>
      <c r="I30" s="271" t="str">
        <f>'三菜'!H15</f>
        <v>中排骨 　　　　　3Kg</v>
      </c>
      <c r="J30" s="272"/>
      <c r="K30" s="317"/>
      <c r="L30" s="105"/>
      <c r="M30" s="204" t="s">
        <v>120</v>
      </c>
      <c r="N30" s="376"/>
      <c r="O30" s="271">
        <f>'三菜'!H24</f>
        <v>0</v>
      </c>
      <c r="P30" s="272"/>
      <c r="Q30" s="317"/>
      <c r="R30" s="105"/>
      <c r="S30" s="204" t="s">
        <v>120</v>
      </c>
      <c r="T30" s="376"/>
      <c r="U30" s="271" t="str">
        <f>'三菜'!H33</f>
        <v>一口餃1.3K 　　　3袋</v>
      </c>
      <c r="V30" s="272"/>
      <c r="W30" s="317"/>
      <c r="X30" s="105"/>
      <c r="Y30" s="204" t="s">
        <v>120</v>
      </c>
      <c r="Z30" s="376"/>
      <c r="AA30" s="271" t="str">
        <f>'三菜'!H42</f>
        <v>肉絲-溫 　　　　　2Kg</v>
      </c>
      <c r="AB30" s="272"/>
      <c r="AC30" s="317"/>
      <c r="AD30" s="105"/>
      <c r="AE30" s="204" t="s">
        <v>120</v>
      </c>
      <c r="AF30" s="57"/>
      <c r="AG30" s="46"/>
      <c r="AH30" s="47"/>
      <c r="AI30" s="45"/>
      <c r="AJ30" s="56"/>
      <c r="AK30" s="46"/>
      <c r="AL30" s="47"/>
      <c r="AM30" s="45"/>
      <c r="AN30" s="55"/>
      <c r="AO30" s="48"/>
      <c r="AP30" s="47"/>
      <c r="AQ30" s="45"/>
      <c r="AR30" s="55"/>
      <c r="AS30" s="46"/>
      <c r="AT30" s="47"/>
      <c r="AU30" s="46"/>
    </row>
    <row r="31" spans="1:47" ht="14.25" customHeight="1">
      <c r="A31" s="281"/>
      <c r="B31" s="376"/>
      <c r="C31" s="271" t="str">
        <f>'三菜'!H7</f>
        <v>味噌(3k) 　　　　 1箱</v>
      </c>
      <c r="D31" s="272"/>
      <c r="E31" s="317"/>
      <c r="F31" s="105"/>
      <c r="G31" s="204" t="s">
        <v>120</v>
      </c>
      <c r="H31" s="376"/>
      <c r="I31" s="271" t="str">
        <f>'三菜'!H16</f>
        <v>芹菜珠 　　　　0.1Kg</v>
      </c>
      <c r="J31" s="272"/>
      <c r="K31" s="317"/>
      <c r="L31" s="105"/>
      <c r="M31" s="204" t="s">
        <v>120</v>
      </c>
      <c r="N31" s="376"/>
      <c r="O31" s="271">
        <f>'三菜'!H25</f>
        <v>0</v>
      </c>
      <c r="P31" s="272"/>
      <c r="Q31" s="317"/>
      <c r="R31" s="105"/>
      <c r="S31" s="204" t="s">
        <v>120</v>
      </c>
      <c r="T31" s="376"/>
      <c r="U31" s="271" t="str">
        <f>'三菜'!H34</f>
        <v>榨菜絲 　　　　1.5Kg</v>
      </c>
      <c r="V31" s="272"/>
      <c r="W31" s="317"/>
      <c r="X31" s="105"/>
      <c r="Y31" s="204" t="s">
        <v>120</v>
      </c>
      <c r="Z31" s="376"/>
      <c r="AA31" s="271" t="str">
        <f>'三菜'!H43</f>
        <v>青蔥珠 　　　　0.3Kg</v>
      </c>
      <c r="AB31" s="272"/>
      <c r="AC31" s="317"/>
      <c r="AD31" s="105"/>
      <c r="AE31" s="204" t="s">
        <v>120</v>
      </c>
      <c r="AF31" s="57"/>
      <c r="AG31" s="46"/>
      <c r="AH31" s="47"/>
      <c r="AI31" s="45"/>
      <c r="AJ31" s="56"/>
      <c r="AK31" s="46"/>
      <c r="AL31" s="47"/>
      <c r="AM31" s="45"/>
      <c r="AN31" s="55"/>
      <c r="AO31" s="48"/>
      <c r="AP31" s="47"/>
      <c r="AQ31" s="45"/>
      <c r="AR31" s="55"/>
      <c r="AS31" s="46"/>
      <c r="AT31" s="47"/>
      <c r="AU31" s="46"/>
    </row>
    <row r="32" spans="1:47" ht="14.25" customHeight="1">
      <c r="A32" s="281"/>
      <c r="B32" s="376"/>
      <c r="C32" s="271" t="str">
        <f>'三菜'!H8</f>
        <v>小魚乾 　　　　0.3Kg</v>
      </c>
      <c r="D32" s="272"/>
      <c r="E32" s="317"/>
      <c r="F32" s="105"/>
      <c r="G32" s="204">
        <f>E32*F32</f>
        <v>0</v>
      </c>
      <c r="H32" s="376"/>
      <c r="I32" s="271">
        <f>'三菜'!H17</f>
        <v>0</v>
      </c>
      <c r="J32" s="272"/>
      <c r="K32" s="317"/>
      <c r="L32" s="105"/>
      <c r="M32" s="204">
        <f>K32*L32</f>
        <v>0</v>
      </c>
      <c r="N32" s="376"/>
      <c r="O32" s="271">
        <f>'三菜'!H26</f>
        <v>0</v>
      </c>
      <c r="P32" s="272"/>
      <c r="Q32" s="317"/>
      <c r="R32" s="105"/>
      <c r="S32" s="204">
        <f>Q32*R32</f>
        <v>0</v>
      </c>
      <c r="T32" s="376"/>
      <c r="U32" s="271" t="str">
        <f>'三菜'!H35</f>
        <v>芹菜珠 　　　　0.3Kg</v>
      </c>
      <c r="V32" s="272"/>
      <c r="W32" s="317"/>
      <c r="X32" s="105"/>
      <c r="Y32" s="204">
        <f>W32*X32</f>
        <v>0</v>
      </c>
      <c r="Z32" s="376"/>
      <c r="AA32" s="271">
        <f>'三菜'!H44</f>
        <v>0</v>
      </c>
      <c r="AB32" s="272"/>
      <c r="AC32" s="317"/>
      <c r="AD32" s="105"/>
      <c r="AE32" s="204">
        <f>AC32*AD32</f>
        <v>0</v>
      </c>
      <c r="AF32" s="57"/>
      <c r="AG32" s="46"/>
      <c r="AH32" s="47"/>
      <c r="AI32" s="45"/>
      <c r="AJ32" s="56"/>
      <c r="AK32" s="46"/>
      <c r="AL32" s="47"/>
      <c r="AM32" s="45"/>
      <c r="AN32" s="55"/>
      <c r="AO32" s="48"/>
      <c r="AP32" s="47"/>
      <c r="AQ32" s="45"/>
      <c r="AR32" s="55"/>
      <c r="AS32" s="46"/>
      <c r="AT32" s="47"/>
      <c r="AU32" s="46"/>
    </row>
    <row r="33" spans="1:47" ht="14.25" customHeight="1">
      <c r="A33" s="281"/>
      <c r="B33" s="376"/>
      <c r="C33" s="271" t="str">
        <f>'三菜'!H9</f>
        <v>青蔥珠 　　　　0.3Kg</v>
      </c>
      <c r="D33" s="272"/>
      <c r="E33" s="317"/>
      <c r="F33" s="105"/>
      <c r="G33" s="204">
        <f>E33*F33</f>
        <v>0</v>
      </c>
      <c r="H33" s="376"/>
      <c r="I33" s="271">
        <f>'三菜'!H18</f>
        <v>0</v>
      </c>
      <c r="J33" s="272"/>
      <c r="K33" s="317"/>
      <c r="L33" s="105"/>
      <c r="M33" s="204">
        <f>K33*L33</f>
        <v>0</v>
      </c>
      <c r="N33" s="376"/>
      <c r="O33" s="271">
        <f>'三菜'!H27</f>
        <v>0</v>
      </c>
      <c r="P33" s="272"/>
      <c r="Q33" s="317"/>
      <c r="R33" s="105"/>
      <c r="S33" s="204">
        <f>Q33*R33</f>
        <v>0</v>
      </c>
      <c r="T33" s="376"/>
      <c r="U33" s="271" t="str">
        <f>'三菜'!H36</f>
        <v>紫菜片 　　　　0.1Kg</v>
      </c>
      <c r="V33" s="272"/>
      <c r="W33" s="317"/>
      <c r="X33" s="105"/>
      <c r="Y33" s="204">
        <f>W33*X33</f>
        <v>0</v>
      </c>
      <c r="Z33" s="376"/>
      <c r="AA33" s="271">
        <f>'三菜'!H45</f>
        <v>0</v>
      </c>
      <c r="AB33" s="272"/>
      <c r="AC33" s="317"/>
      <c r="AD33" s="105"/>
      <c r="AE33" s="204">
        <f>AC33*AD33</f>
        <v>0</v>
      </c>
      <c r="AF33" s="57"/>
      <c r="AG33" s="46"/>
      <c r="AH33" s="47"/>
      <c r="AI33" s="45"/>
      <c r="AJ33" s="56"/>
      <c r="AK33" s="46"/>
      <c r="AL33" s="47"/>
      <c r="AM33" s="45"/>
      <c r="AN33" s="55"/>
      <c r="AO33" s="48"/>
      <c r="AP33" s="47"/>
      <c r="AQ33" s="45"/>
      <c r="AR33" s="55"/>
      <c r="AS33" s="46"/>
      <c r="AT33" s="47"/>
      <c r="AU33" s="46"/>
    </row>
    <row r="34" spans="1:47" ht="14.25" customHeight="1">
      <c r="A34" s="281"/>
      <c r="B34" s="376"/>
      <c r="C34" s="271">
        <f>'三菜'!H11</f>
        <v>0</v>
      </c>
      <c r="D34" s="272"/>
      <c r="E34" s="317"/>
      <c r="F34" s="105"/>
      <c r="G34" s="204">
        <f>E34*F34</f>
        <v>0</v>
      </c>
      <c r="H34" s="376"/>
      <c r="I34" s="271">
        <f>'三菜'!H19</f>
        <v>0</v>
      </c>
      <c r="J34" s="272"/>
      <c r="K34" s="317"/>
      <c r="L34" s="105"/>
      <c r="M34" s="204">
        <f>K34*L34</f>
        <v>0</v>
      </c>
      <c r="N34" s="376"/>
      <c r="O34" s="271">
        <f>'三菜'!H28</f>
        <v>0</v>
      </c>
      <c r="P34" s="272"/>
      <c r="Q34" s="317"/>
      <c r="R34" s="105"/>
      <c r="S34" s="204">
        <f>Q34*R34</f>
        <v>0</v>
      </c>
      <c r="T34" s="376"/>
      <c r="U34" s="271">
        <f>'三菜'!H37</f>
        <v>0</v>
      </c>
      <c r="V34" s="272"/>
      <c r="W34" s="317"/>
      <c r="X34" s="105"/>
      <c r="Y34" s="204">
        <f>W34*X34</f>
        <v>0</v>
      </c>
      <c r="Z34" s="376"/>
      <c r="AA34" s="271">
        <f>'三菜'!H46</f>
        <v>0</v>
      </c>
      <c r="AB34" s="272"/>
      <c r="AC34" s="317"/>
      <c r="AD34" s="105"/>
      <c r="AE34" s="204">
        <f>AC34*AD34</f>
        <v>0</v>
      </c>
      <c r="AF34" s="57"/>
      <c r="AG34" s="46"/>
      <c r="AH34" s="47"/>
      <c r="AI34" s="45"/>
      <c r="AJ34" s="56"/>
      <c r="AK34" s="46"/>
      <c r="AL34" s="47"/>
      <c r="AM34" s="45"/>
      <c r="AN34" s="55"/>
      <c r="AO34" s="48"/>
      <c r="AP34" s="47"/>
      <c r="AQ34" s="45"/>
      <c r="AR34" s="55"/>
      <c r="AS34" s="46"/>
      <c r="AT34" s="47"/>
      <c r="AU34" s="46"/>
    </row>
    <row r="35" spans="1:47" ht="14.25" customHeight="1" thickBot="1">
      <c r="A35" s="281"/>
      <c r="B35" s="377"/>
      <c r="C35" s="274">
        <f>'三菜'!H12</f>
        <v>0</v>
      </c>
      <c r="D35" s="275"/>
      <c r="E35" s="318"/>
      <c r="F35" s="121"/>
      <c r="G35" s="205">
        <f>E35*F35</f>
        <v>0</v>
      </c>
      <c r="H35" s="377"/>
      <c r="I35" s="274">
        <f>'三菜'!H20</f>
        <v>0</v>
      </c>
      <c r="J35" s="275"/>
      <c r="K35" s="318"/>
      <c r="L35" s="121"/>
      <c r="M35" s="205">
        <f>K35*L35</f>
        <v>0</v>
      </c>
      <c r="N35" s="377"/>
      <c r="O35" s="274">
        <f>'三菜'!H29</f>
        <v>0</v>
      </c>
      <c r="P35" s="275"/>
      <c r="Q35" s="318"/>
      <c r="R35" s="121"/>
      <c r="S35" s="205">
        <f>Q35*R35</f>
        <v>0</v>
      </c>
      <c r="T35" s="377"/>
      <c r="U35" s="274">
        <f>'三菜'!H38</f>
        <v>0</v>
      </c>
      <c r="V35" s="275"/>
      <c r="W35" s="318"/>
      <c r="X35" s="121"/>
      <c r="Y35" s="205">
        <f>W35*X35</f>
        <v>0</v>
      </c>
      <c r="Z35" s="377"/>
      <c r="AA35" s="274">
        <f>'三菜'!H47</f>
        <v>0</v>
      </c>
      <c r="AB35" s="275"/>
      <c r="AC35" s="318"/>
      <c r="AD35" s="121"/>
      <c r="AE35" s="205">
        <f>AC35*AD35</f>
        <v>0</v>
      </c>
      <c r="AF35" s="57"/>
      <c r="AG35" s="46"/>
      <c r="AH35" s="47"/>
      <c r="AI35" s="45"/>
      <c r="AJ35" s="56"/>
      <c r="AK35" s="46"/>
      <c r="AL35" s="47"/>
      <c r="AM35" s="45"/>
      <c r="AN35" s="55"/>
      <c r="AO35" s="48"/>
      <c r="AP35" s="47"/>
      <c r="AQ35" s="45"/>
      <c r="AR35" s="55"/>
      <c r="AS35" s="46"/>
      <c r="AT35" s="47"/>
      <c r="AU35" s="46"/>
    </row>
    <row r="36" spans="1:47" ht="14.25" customHeight="1" thickBot="1">
      <c r="A36" s="93" t="s">
        <v>68</v>
      </c>
      <c r="B36" s="94"/>
      <c r="C36" s="372">
        <f>'三菜'!I4</f>
        <v>0</v>
      </c>
      <c r="D36" s="373"/>
      <c r="E36" s="374"/>
      <c r="F36" s="95"/>
      <c r="G36" s="208">
        <f>E36*F36</f>
        <v>0</v>
      </c>
      <c r="H36" s="94" t="s">
        <v>121</v>
      </c>
      <c r="I36" s="372" t="str">
        <f>'三菜'!I13</f>
        <v>水果</v>
      </c>
      <c r="J36" s="373"/>
      <c r="K36" s="374"/>
      <c r="L36" s="95"/>
      <c r="M36" s="208">
        <f>K36*L36</f>
        <v>0</v>
      </c>
      <c r="N36" s="94" t="s">
        <v>121</v>
      </c>
      <c r="O36" s="372">
        <f>'三菜'!I22</f>
        <v>0</v>
      </c>
      <c r="P36" s="373"/>
      <c r="Q36" s="374"/>
      <c r="R36" s="95"/>
      <c r="S36" s="208">
        <f>Q36*R36</f>
        <v>0</v>
      </c>
      <c r="T36" s="94" t="s">
        <v>121</v>
      </c>
      <c r="U36" s="372" t="str">
        <f>'三菜'!I31</f>
        <v>水果</v>
      </c>
      <c r="V36" s="373"/>
      <c r="W36" s="374"/>
      <c r="X36" s="95"/>
      <c r="Y36" s="208">
        <f>W36*X36</f>
        <v>0</v>
      </c>
      <c r="Z36" s="94" t="s">
        <v>121</v>
      </c>
      <c r="AA36" s="372">
        <f>'三菜'!I40</f>
        <v>0</v>
      </c>
      <c r="AB36" s="373"/>
      <c r="AC36" s="374"/>
      <c r="AD36" s="94"/>
      <c r="AE36" s="208">
        <f>AC36*AD36</f>
        <v>0</v>
      </c>
      <c r="AF36" s="50"/>
      <c r="AG36" s="50"/>
      <c r="AH36" s="51"/>
      <c r="AI36" s="52"/>
      <c r="AJ36" s="50"/>
      <c r="AK36" s="50"/>
      <c r="AL36" s="51"/>
      <c r="AM36" s="52"/>
      <c r="AN36" s="50"/>
      <c r="AO36" s="50"/>
      <c r="AP36" s="51"/>
      <c r="AQ36" s="52"/>
      <c r="AR36" s="50"/>
      <c r="AS36" s="50"/>
      <c r="AT36" s="51"/>
      <c r="AU36" s="52"/>
    </row>
    <row r="37" spans="1:38" s="187" customFormat="1" ht="15" customHeight="1">
      <c r="A37" s="397" t="s">
        <v>95</v>
      </c>
      <c r="B37" s="387" t="s">
        <v>96</v>
      </c>
      <c r="C37" s="383"/>
      <c r="D37" s="186" t="s">
        <v>97</v>
      </c>
      <c r="E37" s="186"/>
      <c r="F37" s="383" t="s">
        <v>98</v>
      </c>
      <c r="G37" s="391"/>
      <c r="H37" s="383" t="s">
        <v>96</v>
      </c>
      <c r="I37" s="383"/>
      <c r="J37" s="186" t="s">
        <v>97</v>
      </c>
      <c r="K37" s="186"/>
      <c r="L37" s="383" t="s">
        <v>98</v>
      </c>
      <c r="M37" s="391"/>
      <c r="N37" s="383" t="s">
        <v>96</v>
      </c>
      <c r="O37" s="383"/>
      <c r="P37" s="186" t="s">
        <v>97</v>
      </c>
      <c r="Q37" s="186"/>
      <c r="R37" s="383" t="s">
        <v>98</v>
      </c>
      <c r="S37" s="391"/>
      <c r="T37" s="383" t="s">
        <v>96</v>
      </c>
      <c r="U37" s="383"/>
      <c r="V37" s="186" t="s">
        <v>97</v>
      </c>
      <c r="W37" s="186"/>
      <c r="X37" s="383" t="s">
        <v>98</v>
      </c>
      <c r="Y37" s="391"/>
      <c r="Z37" s="383" t="s">
        <v>96</v>
      </c>
      <c r="AA37" s="383"/>
      <c r="AB37" s="186" t="s">
        <v>97</v>
      </c>
      <c r="AC37" s="186"/>
      <c r="AD37" s="383" t="s">
        <v>98</v>
      </c>
      <c r="AE37" s="391"/>
      <c r="AL37" s="188"/>
    </row>
    <row r="38" spans="1:38" s="187" customFormat="1" ht="15" customHeight="1">
      <c r="A38" s="398"/>
      <c r="B38" s="212"/>
      <c r="C38" s="189" t="s">
        <v>56</v>
      </c>
      <c r="D38" s="189"/>
      <c r="E38" s="189" t="s">
        <v>56</v>
      </c>
      <c r="F38" s="189"/>
      <c r="G38" s="190" t="s">
        <v>56</v>
      </c>
      <c r="H38" s="210"/>
      <c r="I38" s="189" t="s">
        <v>56</v>
      </c>
      <c r="J38" s="189"/>
      <c r="K38" s="189" t="s">
        <v>56</v>
      </c>
      <c r="L38" s="189"/>
      <c r="M38" s="190" t="s">
        <v>56</v>
      </c>
      <c r="N38" s="210"/>
      <c r="O38" s="189" t="s">
        <v>56</v>
      </c>
      <c r="P38" s="189"/>
      <c r="Q38" s="189" t="s">
        <v>56</v>
      </c>
      <c r="R38" s="189"/>
      <c r="S38" s="190" t="s">
        <v>56</v>
      </c>
      <c r="T38" s="210"/>
      <c r="U38" s="189" t="s">
        <v>56</v>
      </c>
      <c r="V38" s="189"/>
      <c r="W38" s="189" t="s">
        <v>56</v>
      </c>
      <c r="X38" s="189"/>
      <c r="Y38" s="190" t="s">
        <v>56</v>
      </c>
      <c r="Z38" s="210"/>
      <c r="AA38" s="189" t="s">
        <v>56</v>
      </c>
      <c r="AB38" s="189"/>
      <c r="AC38" s="189" t="s">
        <v>56</v>
      </c>
      <c r="AD38" s="189"/>
      <c r="AE38" s="190" t="s">
        <v>56</v>
      </c>
      <c r="AL38" s="188"/>
    </row>
    <row r="39" spans="1:38" s="187" customFormat="1" ht="15" customHeight="1">
      <c r="A39" s="398"/>
      <c r="B39" s="394" t="s">
        <v>99</v>
      </c>
      <c r="C39" s="389"/>
      <c r="D39" s="389" t="s">
        <v>100</v>
      </c>
      <c r="E39" s="389"/>
      <c r="F39" s="389" t="s">
        <v>101</v>
      </c>
      <c r="G39" s="390"/>
      <c r="H39" s="388" t="s">
        <v>99</v>
      </c>
      <c r="I39" s="389"/>
      <c r="J39" s="389" t="s">
        <v>100</v>
      </c>
      <c r="K39" s="389"/>
      <c r="L39" s="389" t="s">
        <v>101</v>
      </c>
      <c r="M39" s="390"/>
      <c r="N39" s="388" t="s">
        <v>99</v>
      </c>
      <c r="O39" s="389"/>
      <c r="P39" s="389" t="s">
        <v>100</v>
      </c>
      <c r="Q39" s="389"/>
      <c r="R39" s="389" t="s">
        <v>101</v>
      </c>
      <c r="S39" s="390"/>
      <c r="T39" s="388" t="s">
        <v>99</v>
      </c>
      <c r="U39" s="389"/>
      <c r="V39" s="389" t="s">
        <v>100</v>
      </c>
      <c r="W39" s="389"/>
      <c r="X39" s="389" t="s">
        <v>101</v>
      </c>
      <c r="Y39" s="390"/>
      <c r="Z39" s="388" t="s">
        <v>99</v>
      </c>
      <c r="AA39" s="389"/>
      <c r="AB39" s="389" t="s">
        <v>100</v>
      </c>
      <c r="AC39" s="389"/>
      <c r="AD39" s="389" t="s">
        <v>101</v>
      </c>
      <c r="AE39" s="390"/>
      <c r="AL39" s="188"/>
    </row>
    <row r="40" spans="1:38" s="187" customFormat="1" ht="15" customHeight="1" thickBot="1">
      <c r="A40" s="398"/>
      <c r="B40" s="213">
        <v>0</v>
      </c>
      <c r="C40" s="191" t="s">
        <v>56</v>
      </c>
      <c r="D40" s="191"/>
      <c r="E40" s="191" t="s">
        <v>56</v>
      </c>
      <c r="F40" s="192">
        <f>(B38*68+D38*73+F38*24+B40*60+D40*45)</f>
        <v>0</v>
      </c>
      <c r="G40" s="193" t="s">
        <v>102</v>
      </c>
      <c r="H40" s="211">
        <v>0</v>
      </c>
      <c r="I40" s="191" t="s">
        <v>56</v>
      </c>
      <c r="J40" s="191"/>
      <c r="K40" s="191" t="s">
        <v>56</v>
      </c>
      <c r="L40" s="192">
        <f>(H38*68+J38*73+L38*24+H40*60+J40*45)</f>
        <v>0</v>
      </c>
      <c r="M40" s="193" t="s">
        <v>102</v>
      </c>
      <c r="N40" s="211">
        <v>0</v>
      </c>
      <c r="O40" s="191" t="s">
        <v>56</v>
      </c>
      <c r="P40" s="191"/>
      <c r="Q40" s="191" t="s">
        <v>56</v>
      </c>
      <c r="R40" s="192">
        <f>(N38*68+P38*73+R38*24+N40*60+P40*45)</f>
        <v>0</v>
      </c>
      <c r="S40" s="193" t="s">
        <v>102</v>
      </c>
      <c r="T40" s="211"/>
      <c r="U40" s="191" t="s">
        <v>56</v>
      </c>
      <c r="V40" s="191"/>
      <c r="W40" s="191" t="s">
        <v>56</v>
      </c>
      <c r="X40" s="192">
        <f>(T38*68+V38*73+X38*24+T40*60+V40*45)</f>
        <v>0</v>
      </c>
      <c r="Y40" s="193" t="s">
        <v>102</v>
      </c>
      <c r="Z40" s="211"/>
      <c r="AA40" s="191" t="s">
        <v>56</v>
      </c>
      <c r="AB40" s="191"/>
      <c r="AC40" s="191" t="s">
        <v>56</v>
      </c>
      <c r="AD40" s="192">
        <f>(Z38*68+AB38*73+AD38*24+Z40*60+AB40*45)</f>
        <v>0</v>
      </c>
      <c r="AE40" s="193" t="s">
        <v>102</v>
      </c>
      <c r="AL40" s="188"/>
    </row>
    <row r="41" spans="1:38" s="187" customFormat="1" ht="15" customHeight="1">
      <c r="A41" s="194" t="s">
        <v>104</v>
      </c>
      <c r="B41" s="387" t="s">
        <v>105</v>
      </c>
      <c r="C41" s="383"/>
      <c r="D41" s="383" t="s">
        <v>106</v>
      </c>
      <c r="E41" s="383"/>
      <c r="F41" s="384" t="s">
        <v>107</v>
      </c>
      <c r="G41" s="385"/>
      <c r="H41" s="387" t="s">
        <v>105</v>
      </c>
      <c r="I41" s="383"/>
      <c r="J41" s="383" t="s">
        <v>106</v>
      </c>
      <c r="K41" s="383"/>
      <c r="L41" s="384" t="s">
        <v>107</v>
      </c>
      <c r="M41" s="385"/>
      <c r="N41" s="387" t="s">
        <v>105</v>
      </c>
      <c r="O41" s="383"/>
      <c r="P41" s="383" t="s">
        <v>106</v>
      </c>
      <c r="Q41" s="383"/>
      <c r="R41" s="384" t="s">
        <v>107</v>
      </c>
      <c r="S41" s="385"/>
      <c r="T41" s="387" t="s">
        <v>105</v>
      </c>
      <c r="U41" s="383"/>
      <c r="V41" s="383" t="s">
        <v>106</v>
      </c>
      <c r="W41" s="383"/>
      <c r="X41" s="384" t="s">
        <v>107</v>
      </c>
      <c r="Y41" s="385"/>
      <c r="Z41" s="383" t="s">
        <v>105</v>
      </c>
      <c r="AA41" s="383"/>
      <c r="AB41" s="383" t="s">
        <v>106</v>
      </c>
      <c r="AC41" s="383"/>
      <c r="AD41" s="384" t="s">
        <v>107</v>
      </c>
      <c r="AE41" s="385"/>
      <c r="AL41" s="188"/>
    </row>
    <row r="42" spans="1:31" s="187" customFormat="1" ht="15" customHeight="1" thickBot="1">
      <c r="A42" s="195" t="s">
        <v>108</v>
      </c>
      <c r="B42" s="382" t="e">
        <f>(B38*8+D38*28+F38*4)/$F40</f>
        <v>#DIV/0!</v>
      </c>
      <c r="C42" s="378"/>
      <c r="D42" s="378" t="e">
        <f>(D38*45+D40*45)/$F40</f>
        <v>#DIV/0!</v>
      </c>
      <c r="E42" s="378"/>
      <c r="F42" s="378" t="e">
        <f>(B38*60+F38*20+B40*60)/$F40</f>
        <v>#DIV/0!</v>
      </c>
      <c r="G42" s="379"/>
      <c r="H42" s="382" t="e">
        <f>(H38*8+J38*28+L38*4)/$L40</f>
        <v>#DIV/0!</v>
      </c>
      <c r="I42" s="378"/>
      <c r="J42" s="378" t="e">
        <f>(J38*45+J40*45)/$L40</f>
        <v>#DIV/0!</v>
      </c>
      <c r="K42" s="378"/>
      <c r="L42" s="378" t="e">
        <f>(H38*60+L38*20+H40*60)/$L40</f>
        <v>#DIV/0!</v>
      </c>
      <c r="M42" s="379"/>
      <c r="N42" s="386" t="e">
        <f>(N38*8+P38*28+R38*4)/$R40</f>
        <v>#DIV/0!</v>
      </c>
      <c r="O42" s="378"/>
      <c r="P42" s="380" t="e">
        <f>(P38*45+P40*45)/$R40</f>
        <v>#DIV/0!</v>
      </c>
      <c r="Q42" s="380"/>
      <c r="R42" s="380" t="e">
        <f>(N38*60+R38*20+N40*60)/$R40</f>
        <v>#DIV/0!</v>
      </c>
      <c r="S42" s="381"/>
      <c r="T42" s="382" t="e">
        <f>(T38*8+V38*28+X38*4)/$X40</f>
        <v>#DIV/0!</v>
      </c>
      <c r="U42" s="378"/>
      <c r="V42" s="378" t="e">
        <f>(V38*45+V40*45)/$X40</f>
        <v>#DIV/0!</v>
      </c>
      <c r="W42" s="378"/>
      <c r="X42" s="378" t="e">
        <f>(T38*60+X38*20+T40*60)/$X40</f>
        <v>#DIV/0!</v>
      </c>
      <c r="Y42" s="379"/>
      <c r="Z42" s="382" t="e">
        <f>(Z38*8+AB38*28+AD38*4)/$AD40</f>
        <v>#DIV/0!</v>
      </c>
      <c r="AA42" s="378"/>
      <c r="AB42" s="378" t="e">
        <f>(AB38*45+AB40*45)/$AD40</f>
        <v>#DIV/0!</v>
      </c>
      <c r="AC42" s="378"/>
      <c r="AD42" s="378" t="e">
        <f>(Z38*60+AD38*20+Z40*60)/$AD40</f>
        <v>#DIV/0!</v>
      </c>
      <c r="AE42" s="379"/>
    </row>
    <row r="43" spans="1:32" s="187" customFormat="1" ht="16.5" customHeight="1">
      <c r="A43" s="215" t="s">
        <v>118</v>
      </c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F43" s="188"/>
    </row>
    <row r="44" spans="1:32" s="197" customFormat="1" ht="15" customHeight="1">
      <c r="A44" s="196" t="s">
        <v>29</v>
      </c>
      <c r="B44" s="201"/>
      <c r="H44" s="201"/>
      <c r="N44" s="202"/>
      <c r="O44" s="196"/>
      <c r="P44" s="196"/>
      <c r="Q44" s="196"/>
      <c r="R44" s="196"/>
      <c r="S44" s="196"/>
      <c r="T44" s="201"/>
      <c r="Z44" s="203"/>
      <c r="AA44" s="187"/>
      <c r="AB44" s="209"/>
      <c r="AC44" s="187"/>
      <c r="AD44" s="187"/>
      <c r="AE44" s="187"/>
      <c r="AF44" s="198"/>
    </row>
  </sheetData>
  <sheetProtection/>
  <mergeCells count="257">
    <mergeCell ref="T7:T14"/>
    <mergeCell ref="H15:H22"/>
    <mergeCell ref="O23:Q23"/>
    <mergeCell ref="C6:E6"/>
    <mergeCell ref="C5:G5"/>
    <mergeCell ref="C4:E4"/>
    <mergeCell ref="AA5:AE5"/>
    <mergeCell ref="T29:T35"/>
    <mergeCell ref="I4:K4"/>
    <mergeCell ref="I5:M5"/>
    <mergeCell ref="F4:G4"/>
    <mergeCell ref="H7:H14"/>
    <mergeCell ref="N23:N28"/>
    <mergeCell ref="T15:T22"/>
    <mergeCell ref="T23:T28"/>
    <mergeCell ref="N15:N22"/>
    <mergeCell ref="H23:H28"/>
    <mergeCell ref="X4:Y4"/>
    <mergeCell ref="U5:Y5"/>
    <mergeCell ref="U12:W12"/>
    <mergeCell ref="U11:W11"/>
    <mergeCell ref="U10:W10"/>
    <mergeCell ref="U4:W4"/>
    <mergeCell ref="C11:E11"/>
    <mergeCell ref="C12:E12"/>
    <mergeCell ref="C17:E17"/>
    <mergeCell ref="N29:N35"/>
    <mergeCell ref="N7:N14"/>
    <mergeCell ref="C7:E7"/>
    <mergeCell ref="C8:E8"/>
    <mergeCell ref="C9:E9"/>
    <mergeCell ref="C10:E10"/>
    <mergeCell ref="O30:Q30"/>
    <mergeCell ref="I31:K31"/>
    <mergeCell ref="I30:K30"/>
    <mergeCell ref="I29:K29"/>
    <mergeCell ref="O35:Q35"/>
    <mergeCell ref="O32:Q32"/>
    <mergeCell ref="O33:Q33"/>
    <mergeCell ref="O34:Q34"/>
    <mergeCell ref="C34:E34"/>
    <mergeCell ref="A7:A14"/>
    <mergeCell ref="B7:B14"/>
    <mergeCell ref="A23:A28"/>
    <mergeCell ref="B23:B28"/>
    <mergeCell ref="A15:A22"/>
    <mergeCell ref="B15:B22"/>
    <mergeCell ref="A29:A35"/>
    <mergeCell ref="B29:B35"/>
    <mergeCell ref="C32:E32"/>
    <mergeCell ref="F39:G39"/>
    <mergeCell ref="B37:C37"/>
    <mergeCell ref="D39:E39"/>
    <mergeCell ref="A37:A40"/>
    <mergeCell ref="F37:G37"/>
    <mergeCell ref="O31:Q31"/>
    <mergeCell ref="A1:AE1"/>
    <mergeCell ref="F3:G3"/>
    <mergeCell ref="L3:M3"/>
    <mergeCell ref="R3:S3"/>
    <mergeCell ref="X3:Y3"/>
    <mergeCell ref="AD3:AE3"/>
    <mergeCell ref="A3:A6"/>
    <mergeCell ref="L4:M4"/>
    <mergeCell ref="H29:H35"/>
    <mergeCell ref="X39:Y39"/>
    <mergeCell ref="B39:C39"/>
    <mergeCell ref="I6:K6"/>
    <mergeCell ref="O6:Q6"/>
    <mergeCell ref="U6:W6"/>
    <mergeCell ref="X37:Y37"/>
    <mergeCell ref="U35:W35"/>
    <mergeCell ref="U32:W32"/>
    <mergeCell ref="U31:W31"/>
    <mergeCell ref="C33:E33"/>
    <mergeCell ref="AA20:AC20"/>
    <mergeCell ref="AA4:AC4"/>
    <mergeCell ref="AD4:AE4"/>
    <mergeCell ref="O29:Q29"/>
    <mergeCell ref="AA6:AC6"/>
    <mergeCell ref="Z23:Z28"/>
    <mergeCell ref="Z15:Z22"/>
    <mergeCell ref="O19:Q19"/>
    <mergeCell ref="AA21:AC21"/>
    <mergeCell ref="AA22:AC22"/>
    <mergeCell ref="U29:W29"/>
    <mergeCell ref="O4:Q4"/>
    <mergeCell ref="R4:S4"/>
    <mergeCell ref="O26:Q26"/>
    <mergeCell ref="O27:Q27"/>
    <mergeCell ref="O28:Q28"/>
    <mergeCell ref="O24:Q24"/>
    <mergeCell ref="O25:Q25"/>
    <mergeCell ref="O18:Q18"/>
    <mergeCell ref="O5:S5"/>
    <mergeCell ref="O20:Q20"/>
    <mergeCell ref="O21:Q21"/>
    <mergeCell ref="O22:Q22"/>
    <mergeCell ref="U20:W20"/>
    <mergeCell ref="AA18:AC18"/>
    <mergeCell ref="AA19:AC19"/>
    <mergeCell ref="O14:Q14"/>
    <mergeCell ref="O15:Q15"/>
    <mergeCell ref="O16:Q16"/>
    <mergeCell ref="AA16:AC16"/>
    <mergeCell ref="AA17:AC17"/>
    <mergeCell ref="U15:W15"/>
    <mergeCell ref="U14:W14"/>
    <mergeCell ref="Z7:Z14"/>
    <mergeCell ref="AD39:AE39"/>
    <mergeCell ref="AD37:AE37"/>
    <mergeCell ref="Z37:AA37"/>
    <mergeCell ref="AB39:AC39"/>
    <mergeCell ref="Z39:AA39"/>
    <mergeCell ref="AA23:AC23"/>
    <mergeCell ref="O17:Q17"/>
    <mergeCell ref="O8:Q8"/>
    <mergeCell ref="O9:Q9"/>
    <mergeCell ref="O10:Q10"/>
    <mergeCell ref="O11:Q11"/>
    <mergeCell ref="O12:Q12"/>
    <mergeCell ref="O13:Q13"/>
    <mergeCell ref="AA14:AC14"/>
    <mergeCell ref="AA15:AC15"/>
    <mergeCell ref="C21:E21"/>
    <mergeCell ref="C22:E22"/>
    <mergeCell ref="C23:E23"/>
    <mergeCell ref="C13:E13"/>
    <mergeCell ref="C14:E14"/>
    <mergeCell ref="C15:E15"/>
    <mergeCell ref="C16:E16"/>
    <mergeCell ref="C18:E18"/>
    <mergeCell ref="C19:E19"/>
    <mergeCell ref="C20:E20"/>
    <mergeCell ref="C24:E24"/>
    <mergeCell ref="C29:E29"/>
    <mergeCell ref="C30:E30"/>
    <mergeCell ref="C31:E31"/>
    <mergeCell ref="C25:E25"/>
    <mergeCell ref="C26:E26"/>
    <mergeCell ref="C27:E27"/>
    <mergeCell ref="C28:E28"/>
    <mergeCell ref="V39:W39"/>
    <mergeCell ref="T39:U39"/>
    <mergeCell ref="H37:I37"/>
    <mergeCell ref="L37:M37"/>
    <mergeCell ref="N37:O37"/>
    <mergeCell ref="T37:U37"/>
    <mergeCell ref="R39:S39"/>
    <mergeCell ref="R37:S37"/>
    <mergeCell ref="P39:Q39"/>
    <mergeCell ref="B41:C41"/>
    <mergeCell ref="D41:E41"/>
    <mergeCell ref="F41:G41"/>
    <mergeCell ref="H41:I41"/>
    <mergeCell ref="C35:E35"/>
    <mergeCell ref="C36:E36"/>
    <mergeCell ref="R41:S41"/>
    <mergeCell ref="T41:U41"/>
    <mergeCell ref="I36:K36"/>
    <mergeCell ref="O36:Q36"/>
    <mergeCell ref="H39:I39"/>
    <mergeCell ref="N39:O39"/>
    <mergeCell ref="J39:K39"/>
    <mergeCell ref="L39:M39"/>
    <mergeCell ref="V41:W41"/>
    <mergeCell ref="X41:Y41"/>
    <mergeCell ref="J41:K41"/>
    <mergeCell ref="L41:M41"/>
    <mergeCell ref="N41:O41"/>
    <mergeCell ref="P41:Q41"/>
    <mergeCell ref="Z41:AA41"/>
    <mergeCell ref="AB41:AC41"/>
    <mergeCell ref="AD41:AE41"/>
    <mergeCell ref="B42:C42"/>
    <mergeCell ref="D42:E42"/>
    <mergeCell ref="F42:G42"/>
    <mergeCell ref="H42:I42"/>
    <mergeCell ref="J42:K42"/>
    <mergeCell ref="L42:M42"/>
    <mergeCell ref="N42:O42"/>
    <mergeCell ref="AD42:AE42"/>
    <mergeCell ref="P42:Q42"/>
    <mergeCell ref="R42:S42"/>
    <mergeCell ref="T42:U42"/>
    <mergeCell ref="V42:W42"/>
    <mergeCell ref="X42:Y42"/>
    <mergeCell ref="Z42:AA42"/>
    <mergeCell ref="AB42:AC42"/>
    <mergeCell ref="I28:K28"/>
    <mergeCell ref="I35:K35"/>
    <mergeCell ref="I34:K34"/>
    <mergeCell ref="I33:K33"/>
    <mergeCell ref="I32:K32"/>
    <mergeCell ref="I27:K27"/>
    <mergeCell ref="I26:K26"/>
    <mergeCell ref="I25:K25"/>
    <mergeCell ref="I24:K24"/>
    <mergeCell ref="I23:K23"/>
    <mergeCell ref="I22:K22"/>
    <mergeCell ref="I13:K13"/>
    <mergeCell ref="I12:K12"/>
    <mergeCell ref="I21:K21"/>
    <mergeCell ref="I20:K20"/>
    <mergeCell ref="I19:K19"/>
    <mergeCell ref="I18:K18"/>
    <mergeCell ref="I11:K11"/>
    <mergeCell ref="I10:K10"/>
    <mergeCell ref="I17:K17"/>
    <mergeCell ref="I16:K16"/>
    <mergeCell ref="I15:K15"/>
    <mergeCell ref="I14:K14"/>
    <mergeCell ref="I9:K9"/>
    <mergeCell ref="I8:K8"/>
    <mergeCell ref="I7:K7"/>
    <mergeCell ref="AA7:AC7"/>
    <mergeCell ref="AA8:AC8"/>
    <mergeCell ref="AA9:AC9"/>
    <mergeCell ref="U9:W9"/>
    <mergeCell ref="U8:W8"/>
    <mergeCell ref="U7:W7"/>
    <mergeCell ref="O7:Q7"/>
    <mergeCell ref="AA10:AC10"/>
    <mergeCell ref="AA11:AC11"/>
    <mergeCell ref="AA12:AC12"/>
    <mergeCell ref="AA13:AC13"/>
    <mergeCell ref="AA28:AC28"/>
    <mergeCell ref="AA29:AC29"/>
    <mergeCell ref="AA30:AC30"/>
    <mergeCell ref="AA31:AC31"/>
    <mergeCell ref="AA24:AC24"/>
    <mergeCell ref="AA25:AC25"/>
    <mergeCell ref="AA26:AC26"/>
    <mergeCell ref="AA27:AC27"/>
    <mergeCell ref="AA36:AC36"/>
    <mergeCell ref="U36:W36"/>
    <mergeCell ref="U34:W34"/>
    <mergeCell ref="U33:W33"/>
    <mergeCell ref="Z29:Z35"/>
    <mergeCell ref="AA32:AC32"/>
    <mergeCell ref="AA33:AC33"/>
    <mergeCell ref="AA34:AC34"/>
    <mergeCell ref="AA35:AC35"/>
    <mergeCell ref="U30:W30"/>
    <mergeCell ref="U24:W24"/>
    <mergeCell ref="U23:W23"/>
    <mergeCell ref="U22:W22"/>
    <mergeCell ref="U21:W21"/>
    <mergeCell ref="U28:W28"/>
    <mergeCell ref="U27:W27"/>
    <mergeCell ref="U26:W26"/>
    <mergeCell ref="U25:W25"/>
    <mergeCell ref="U13:W13"/>
    <mergeCell ref="U19:W19"/>
    <mergeCell ref="U18:W18"/>
    <mergeCell ref="U17:W17"/>
    <mergeCell ref="U16:W16"/>
  </mergeCells>
  <printOptions/>
  <pageMargins left="0.1968503937007874" right="0" top="0.3937007874015748" bottom="0.03937007874015748" header="0.1968503937007874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fan</cp:lastModifiedBy>
  <cp:lastPrinted>2012-07-26T07:26:49Z</cp:lastPrinted>
  <dcterms:created xsi:type="dcterms:W3CDTF">2003-03-13T12:56:25Z</dcterms:created>
  <dcterms:modified xsi:type="dcterms:W3CDTF">2014-04-14T08:26:35Z</dcterms:modified>
  <cp:category/>
  <cp:version/>
  <cp:contentType/>
  <cp:contentStatus/>
</cp:coreProperties>
</file>