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  <sheet name="雲林" sheetId="7" r:id="rId7"/>
  </sheets>
  <definedNames>
    <definedName name="_xlnm.Print_Area" localSheetId="6">'雲林'!$A$1:$AY$43</definedName>
  </definedNames>
  <calcPr fullCalcOnLoad="1"/>
</workbook>
</file>

<file path=xl/sharedStrings.xml><?xml version="1.0" encoding="utf-8"?>
<sst xmlns="http://schemas.openxmlformats.org/spreadsheetml/2006/main" count="1169" uniqueCount="279">
  <si>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</si>
  <si>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</si>
  <si>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</si>
  <si>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</si>
  <si>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</si>
  <si>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</si>
  <si>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</si>
  <si>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</si>
  <si>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</si>
  <si>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</si>
  <si>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</si>
  <si>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</si>
  <si>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</si>
  <si>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</si>
  <si>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</si>
  <si>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</si>
  <si>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</si>
  <si>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</si>
  <si>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</si>
  <si>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</si>
  <si>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</si>
  <si>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</si>
  <si>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</si>
  <si>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</si>
  <si>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</si>
  <si>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</si>
  <si>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</si>
  <si>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</si>
  <si>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</si>
  <si>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</si>
  <si>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</si>
  <si>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</si>
  <si>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</si>
  <si>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</si>
  <si>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</si>
  <si>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</si>
  <si>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</si>
  <si>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</si>
  <si>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</si>
  <si>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</si>
  <si>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</si>
  <si>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</si>
  <si>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</si>
  <si>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</si>
  <si>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</si>
  <si>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</si>
  <si>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</si>
  <si>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</si>
  <si>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</si>
  <si>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</si>
  <si>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</si>
  <si>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</si>
  <si>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</si>
  <si>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</si>
  <si>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</si>
  <si>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</si>
  <si>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</si>
  <si>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</si>
  <si>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</si>
  <si>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</si>
  <si>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</si>
  <si>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</si>
  <si>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</si>
  <si>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</si>
  <si>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</si>
  <si>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</si>
  <si>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</si>
  <si>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</si>
  <si>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</si>
  <si>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</si>
  <si>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</si>
  <si>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</si>
  <si>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</si>
  <si>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</si>
  <si>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</si>
  <si>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</si>
  <si>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</si>
  <si>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</si>
  <si>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</si>
  <si>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</si>
  <si>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</si>
  <si>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</si>
  <si>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</si>
  <si>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</si>
  <si>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</si>
  <si>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</si>
  <si>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</si>
  <si>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</si>
  <si>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</si>
  <si>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</si>
  <si>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</si>
  <si>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</si>
  <si>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</si>
  <si>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</si>
  <si>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</si>
  <si>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</si>
  <si>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</si>
  <si>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</si>
  <si>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</si>
  <si>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</si>
  <si>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</si>
  <si>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</si>
  <si>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</si>
  <si>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</si>
  <si>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</si>
  <si>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</si>
  <si>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</si>
  <si>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</si>
  <si>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</si>
  <si>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</si>
  <si>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</si>
  <si>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</si>
  <si>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</si>
  <si>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</si>
  <si>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</si>
  <si>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</si>
  <si>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</si>
  <si>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</si>
  <si>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</si>
  <si>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</si>
  <si>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</si>
  <si>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</si>
  <si>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主食</t>
  </si>
  <si>
    <t>菜名</t>
  </si>
  <si>
    <t>設計單位：佳隆農畜實業有限公司 / 05-5863766</t>
  </si>
  <si>
    <t>項目</t>
  </si>
  <si>
    <t>食材</t>
  </si>
  <si>
    <t>數量</t>
  </si>
  <si>
    <t>單位</t>
  </si>
  <si>
    <t>個重</t>
  </si>
  <si>
    <t>單價</t>
  </si>
  <si>
    <t>總計</t>
  </si>
  <si>
    <t>主菜</t>
  </si>
  <si>
    <t>K</t>
  </si>
  <si>
    <t>副菜</t>
  </si>
  <si>
    <t>青菜</t>
  </si>
  <si>
    <t>湯</t>
  </si>
  <si>
    <t>本周預算</t>
  </si>
  <si>
    <t>盈餘</t>
  </si>
  <si>
    <t>營養分析</t>
  </si>
  <si>
    <r>
      <rPr>
        <b/>
        <sz val="10"/>
        <rFont val="新細明體"/>
        <family val="1"/>
      </rPr>
      <t>營養素合計</t>
    </r>
  </si>
  <si>
    <r>
      <rPr>
        <b/>
        <sz val="10"/>
        <rFont val="新細明體"/>
        <family val="1"/>
      </rPr>
      <t>蛋白質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</si>
  <si>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脂肪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</si>
  <si>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醣類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</si>
  <si>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熱量</t>
    </r>
    <r>
      <rPr>
        <b/>
        <sz val="10"/>
        <rFont val="Cambria"/>
        <family val="1"/>
      </rPr>
      <t>Kcal</t>
    </r>
  </si>
  <si>
    <r>
      <rPr>
        <b/>
        <sz val="10"/>
        <rFont val="新細明體"/>
        <family val="1"/>
      </rPr>
      <t>營養素比例</t>
    </r>
  </si>
  <si>
    <r>
      <rPr>
        <b/>
        <sz val="10"/>
        <rFont val="新細明體"/>
        <family val="1"/>
      </rPr>
      <t>食物分類</t>
    </r>
  </si>
  <si>
    <t>全榖根莖</t>
  </si>
  <si>
    <r>
      <rPr>
        <b/>
        <sz val="10"/>
        <rFont val="新細明體"/>
        <family val="1"/>
      </rPr>
      <t>豆魚</t>
    </r>
    <r>
      <rPr>
        <b/>
        <sz val="10"/>
        <rFont val="Cambria"/>
        <family val="1"/>
      </rPr>
      <t xml:space="preserve">      </t>
    </r>
    <r>
      <rPr>
        <b/>
        <sz val="10"/>
        <rFont val="新細明體"/>
        <family val="1"/>
      </rPr>
      <t>肉蛋</t>
    </r>
  </si>
  <si>
    <t>蔬菜</t>
  </si>
  <si>
    <r>
      <rPr>
        <b/>
        <sz val="10"/>
        <rFont val="新細明體"/>
        <family val="1"/>
      </rPr>
      <t>水果</t>
    </r>
  </si>
  <si>
    <t>油脂與堅果</t>
  </si>
  <si>
    <r>
      <rPr>
        <b/>
        <sz val="10"/>
        <rFont val="新細明體"/>
        <family val="1"/>
      </rPr>
      <t>熱量</t>
    </r>
  </si>
  <si>
    <t>奶類</t>
  </si>
  <si>
    <r>
      <rPr>
        <b/>
        <sz val="10"/>
        <rFont val="新細明體"/>
        <family val="1"/>
      </rPr>
      <t>蔬菜</t>
    </r>
  </si>
  <si>
    <r>
      <rPr>
        <b/>
        <sz val="10"/>
        <rFont val="新細明體"/>
        <family val="1"/>
      </rPr>
      <t>供應份數</t>
    </r>
  </si>
  <si>
    <t>國小學童午餐建議量</t>
  </si>
  <si>
    <t>4.5-5.5</t>
  </si>
  <si>
    <t>2-2.5</t>
  </si>
  <si>
    <t>670-770</t>
  </si>
  <si>
    <t>每周供應1-3份</t>
  </si>
  <si>
    <t>國中學童午餐建議量</t>
  </si>
  <si>
    <t>5.5-6.5</t>
  </si>
  <si>
    <t>2..5</t>
  </si>
  <si>
    <t>2.5-3</t>
  </si>
  <si>
    <t>午餐執行秘書：</t>
  </si>
  <si>
    <t>營養師：</t>
  </si>
  <si>
    <t>主任：</t>
  </si>
  <si>
    <t>校長：</t>
  </si>
  <si>
    <t xml:space="preserve"> </t>
  </si>
  <si>
    <t>嘉義縣灣內國小 103學年度第1學期第1週午餐食譜設計</t>
  </si>
  <si>
    <t>佳隆農畜實業有限公司 電話：05-5863766 傳真：05-5875918</t>
  </si>
  <si>
    <t>咖哩雞</t>
  </si>
  <si>
    <t>馬鈴薯中丁 　　　5Kg</t>
  </si>
  <si>
    <t>洋蔥片 　　　　　3Kg</t>
  </si>
  <si>
    <t>紅蘿蔔中丁 　　　1Kg</t>
  </si>
  <si>
    <t>星期一</t>
  </si>
  <si>
    <t>餐數</t>
  </si>
  <si>
    <t>珍菇拌豆干</t>
  </si>
  <si>
    <t>豆干片 　　　　　7Kg</t>
  </si>
  <si>
    <t>金針菇 　　　　　3Kg</t>
  </si>
  <si>
    <t>紅蘿蔔絲 　　　　3Kg</t>
  </si>
  <si>
    <t>榨菜絲 　　　　　2Kg</t>
  </si>
  <si>
    <t>木耳絲 　　　　　1Kg</t>
  </si>
  <si>
    <t>鮮炒高麗菜</t>
  </si>
  <si>
    <t>高麗菜切 　　　　16Kg</t>
  </si>
  <si>
    <t>紅蘿蔔絲 　　　　1Kg</t>
  </si>
  <si>
    <t>蒜末 　　　　　0.2Kg</t>
  </si>
  <si>
    <t>冬瓜排骨湯</t>
  </si>
  <si>
    <t>冬瓜中丁 　　　　7Kg</t>
  </si>
  <si>
    <t>中排骨 　　　　　3Kg</t>
  </si>
  <si>
    <t>薑絲 　　　　　0.2Kg</t>
  </si>
  <si>
    <t>蘿蔔燒肉</t>
  </si>
  <si>
    <t>中排肉(立大) 　　15Kg</t>
  </si>
  <si>
    <t>白蘿蔔中丁 　　　8Kg</t>
  </si>
  <si>
    <t>紅蘿蔔中丁 　　　2Kg</t>
  </si>
  <si>
    <t>青蔥段 　　　　0.2Kg</t>
  </si>
  <si>
    <t>薑片 　　　　　0.2Kg</t>
  </si>
  <si>
    <t>星期二</t>
  </si>
  <si>
    <t>茄燒甜條</t>
  </si>
  <si>
    <t>洋蔥絲 　　　　　10Kg</t>
  </si>
  <si>
    <t>小黑輪條 　　　7.5Kg</t>
  </si>
  <si>
    <t>炒油菜</t>
  </si>
  <si>
    <t>油菜切段 　　　　16Kg</t>
  </si>
  <si>
    <t>紫菜蛋花湯</t>
  </si>
  <si>
    <t>蛋 　　　　　　2.5Kg</t>
  </si>
  <si>
    <t>大骨-溫 　　　　　2Kg</t>
  </si>
  <si>
    <t>紫菜片 　　　　0.3Kg</t>
  </si>
  <si>
    <t>青蔥珠 　　　　0.2Kg</t>
  </si>
  <si>
    <t>玉米粒 　　　　　5Kg</t>
  </si>
  <si>
    <t>香腸片 　　　　　5Kg</t>
  </si>
  <si>
    <t>蛋 　　　　　　　5Kg</t>
  </si>
  <si>
    <t>洋蔥小丁 　　　　3Kg</t>
  </si>
  <si>
    <t>青豆仁 　　　　　2Kg</t>
  </si>
  <si>
    <t>星期三</t>
  </si>
  <si>
    <t>榨菜肉絲湯</t>
  </si>
  <si>
    <t>榨菜絲 　　　　　4Kg</t>
  </si>
  <si>
    <t>肉絲 　　　　　1.5Kg</t>
  </si>
  <si>
    <t>黃金柳葉魚</t>
  </si>
  <si>
    <t>柳葉魚(裹粉) 　452尾</t>
  </si>
  <si>
    <t>星期四</t>
  </si>
  <si>
    <t>麻婆豆腐</t>
  </si>
  <si>
    <t>粗豆腐切丁4.5k(封口) 4板</t>
  </si>
  <si>
    <t>絞肉 　　　　　　2Kg</t>
  </si>
  <si>
    <t>紅蘿蔔小丁 　　　1Kg</t>
  </si>
  <si>
    <t>韭香銀芽</t>
  </si>
  <si>
    <t>豆芽菜(不漂) 　　15Kg</t>
  </si>
  <si>
    <t>韭菜切段 　　　1.5Kg</t>
  </si>
  <si>
    <t>鮮筍排骨湯</t>
  </si>
  <si>
    <t>鮮筍絲 　　　　7.5Kg</t>
  </si>
  <si>
    <t>中排骨 　　　　2.5Kg</t>
  </si>
  <si>
    <t>芹菜珠 　　　　0.2Kg</t>
  </si>
  <si>
    <t>鐵板雞丁</t>
  </si>
  <si>
    <t>素雞丁 　　　　　9Kg</t>
  </si>
  <si>
    <t>玉米粒 　　　　　4Kg</t>
  </si>
  <si>
    <t>洋蔥中丁 　　　　4Kg</t>
  </si>
  <si>
    <t>青椒中丁 　　　　1Kg</t>
  </si>
  <si>
    <t>星期五</t>
  </si>
  <si>
    <t>紅蘿蔔炒蛋</t>
  </si>
  <si>
    <t>蛋 　　　　　　　10Kg</t>
  </si>
  <si>
    <t>紅蘿蔔絲 　　　　9Kg</t>
  </si>
  <si>
    <t>炒蚵白菜</t>
  </si>
  <si>
    <t>蚵白菜切 　　　　16Kg</t>
  </si>
  <si>
    <t>冬瓜粉圓湯</t>
  </si>
  <si>
    <t>小粉圓 　　　　7.5Kg</t>
  </si>
  <si>
    <t>冬瓜糖塊 　　　　5塊</t>
  </si>
  <si>
    <r>
      <t>咖哩粉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盒</t>
    </r>
    <r>
      <rPr>
        <sz val="12"/>
        <rFont val="Times New Roman"/>
        <family val="1"/>
      </rPr>
      <t xml:space="preserve">) </t>
    </r>
    <r>
      <rPr>
        <sz val="12"/>
        <rFont val="細明體"/>
        <family val="3"/>
      </rPr>
      <t>　　　自備</t>
    </r>
  </si>
  <si>
    <r>
      <t>蕃茄醬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可果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塑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自備</t>
    </r>
  </si>
  <si>
    <r>
      <t>豆瓣醬</t>
    </r>
    <r>
      <rPr>
        <sz val="12"/>
        <rFont val="Times New Roman"/>
        <family val="1"/>
      </rPr>
      <t xml:space="preserve">(3k) </t>
    </r>
    <r>
      <rPr>
        <sz val="12"/>
        <rFont val="細明體"/>
        <family val="3"/>
      </rPr>
      <t>　　　自備</t>
    </r>
  </si>
  <si>
    <r>
      <t>辣豆瓣醬</t>
    </r>
    <r>
      <rPr>
        <sz val="12"/>
        <rFont val="Times New Roman"/>
        <family val="1"/>
      </rPr>
      <t xml:space="preserve">(3k) </t>
    </r>
    <r>
      <rPr>
        <sz val="12"/>
        <rFont val="細明體"/>
        <family val="3"/>
      </rPr>
      <t>　　自備</t>
    </r>
  </si>
  <si>
    <t>黃金流沙包</t>
  </si>
  <si>
    <t>臘香蛋炒飯</t>
  </si>
  <si>
    <r>
      <t>奶黃包</t>
    </r>
    <r>
      <rPr>
        <sz val="12"/>
        <rFont val="Times New Roman"/>
        <family val="1"/>
      </rPr>
      <t>30(</t>
    </r>
    <r>
      <rPr>
        <sz val="12"/>
        <rFont val="細明體"/>
        <family val="3"/>
      </rPr>
      <t>欣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>226</t>
    </r>
    <r>
      <rPr>
        <sz val="12"/>
        <rFont val="細明體"/>
        <family val="3"/>
      </rPr>
      <t>個</t>
    </r>
  </si>
  <si>
    <r>
      <rPr>
        <sz val="12"/>
        <rFont val="細明體"/>
        <family val="3"/>
      </rPr>
      <t>雞腿丁</t>
    </r>
    <r>
      <rPr>
        <sz val="12"/>
        <rFont val="Times New Roman"/>
        <family val="1"/>
      </rPr>
      <t>CAS</t>
    </r>
    <r>
      <rPr>
        <sz val="12"/>
        <rFont val="細明體"/>
        <family val="3"/>
      </rPr>
      <t>　　　　</t>
    </r>
    <r>
      <rPr>
        <sz val="12"/>
        <rFont val="Times New Roman"/>
        <family val="1"/>
      </rPr>
      <t>15Kg</t>
    </r>
  </si>
  <si>
    <t>營養分析</t>
  </si>
  <si>
    <t>醣類：</t>
  </si>
  <si>
    <t>79.5 g</t>
  </si>
  <si>
    <t>脂肪：</t>
  </si>
  <si>
    <t>26.4 g</t>
  </si>
  <si>
    <t>蛋白質：</t>
  </si>
  <si>
    <t>29.0 g</t>
  </si>
  <si>
    <t>熱量：</t>
  </si>
  <si>
    <t>665大卡</t>
  </si>
  <si>
    <t>112.2 g</t>
  </si>
  <si>
    <t>26.5 g</t>
  </si>
  <si>
    <t>31.6 g</t>
  </si>
  <si>
    <t>806大卡</t>
  </si>
  <si>
    <t>77.5 g</t>
  </si>
  <si>
    <t>27.8 g</t>
  </si>
  <si>
    <t>29.3 g</t>
  </si>
  <si>
    <t>663大卡</t>
  </si>
  <si>
    <t>92.2 g</t>
  </si>
  <si>
    <t>27.7 g</t>
  </si>
  <si>
    <t>28.4 g</t>
  </si>
  <si>
    <t>719大卡</t>
  </si>
  <si>
    <t>75.5 g</t>
  </si>
  <si>
    <t>26.7 g</t>
  </si>
  <si>
    <t>29.6 g</t>
  </si>
  <si>
    <t>648大卡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</si>
</sst>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  <numFmt numFmtId="189" formatCode="0.0_);[Red]\(0.0\)"/>
    <numFmt numFmtId="190" formatCode="m&quot;月&quot;d&quot;日&quot;;@"/>
    <numFmt numFmtId="191" formatCode="0&quot;人&quot;"/>
    <numFmt numFmtId="192" formatCode="[$-404]e&quot;年&quot;m&quot;月&quot;d&quot;日&quot;;@"/>
    <numFmt numFmtId="193" formatCode="m&quot;月&quot;d&quot;日&quot;"/>
    <numFmt numFmtId="194" formatCode="0&quot;人&quot;&quot;備份30份&quot;"/>
    <numFmt numFmtId="195" formatCode="0&quot;人&quot;&quot;+備份30份&quot;"/>
    <numFmt numFmtId="196" formatCode="0&quot;卡&quot;"/>
    <numFmt numFmtId="197" formatCode="0&quot;人&quot;&quot;+備份5份&quot;"/>
    <numFmt numFmtId="198" formatCode="0&quot;K&quot;"/>
    <numFmt numFmtId="199" formatCode="0&quot;人&quot;&quot;+備份10份&quot;"/>
    <numFmt numFmtId="200" formatCode="#,##0_);[Red]\(#,##0\)"/>
    <numFmt numFmtId="201" formatCode="0.0\ &quot;K&quot;"/>
    <numFmt numFmtId="202" formatCode="0&quot;人&quot;&quot;+備份0份&quot;"/>
    <numFmt numFmtId="203" formatCode="0&quot;人&quot;&quot;+備份0份記得改&quot;"/>
  </numFmts>
  <fonts count="5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name val="新細明體"/>
      <family val="1"/>
    </font>
    <font>
      <b/>
      <sz val="16"/>
      <name val="新細明體"/>
      <family val="1"/>
    </font>
    <font>
      <b/>
      <sz val="20"/>
      <color indexed="8"/>
      <name val="新細明體"/>
      <family val="1"/>
    </font>
    <font>
      <b/>
      <sz val="15"/>
      <name val="新細明體"/>
      <family val="1"/>
    </font>
    <font>
      <b/>
      <sz val="15"/>
      <color indexed="8"/>
      <name val="新細明體"/>
      <family val="1"/>
    </font>
    <font>
      <b/>
      <sz val="14"/>
      <name val="新細明體"/>
      <family val="1"/>
    </font>
    <font>
      <b/>
      <sz val="13"/>
      <name val="新細明體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細明體"/>
      <family val="3"/>
    </font>
    <font>
      <b/>
      <sz val="14"/>
      <color indexed="8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43" fillId="17" borderId="8" applyNumberFormat="0" applyAlignment="0" applyProtection="0"/>
    <xf numFmtId="0" fontId="44" fillId="23" borderId="9" applyNumberFormat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4" applyNumberFormat="1" applyFont="1" applyBorder="1">
      <alignment vertical="center"/>
      <protection/>
    </xf>
    <xf numFmtId="49" fontId="1" fillId="0" borderId="0" xfId="34" applyNumberFormat="1" applyFont="1" applyBorder="1" applyAlignment="1">
      <alignment horizontal="center" vertical="center"/>
      <protection/>
    </xf>
    <xf numFmtId="49" fontId="1" fillId="0" borderId="0" xfId="34" applyNumberFormat="1" applyFont="1" applyBorder="1" applyAlignment="1">
      <alignment vertical="center"/>
      <protection/>
    </xf>
    <xf numFmtId="49" fontId="1" fillId="0" borderId="0" xfId="34" applyNumberFormat="1" applyFont="1" applyBorder="1" applyAlignment="1">
      <alignment horizontal="right" vertical="center"/>
      <protection/>
    </xf>
    <xf numFmtId="49" fontId="1" fillId="0" borderId="0" xfId="34" applyNumberFormat="1" applyFont="1" applyBorder="1">
      <alignment vertical="center"/>
      <protection/>
    </xf>
    <xf numFmtId="49" fontId="1" fillId="0" borderId="0" xfId="34" applyNumberFormat="1" applyFont="1" applyFill="1" applyBorder="1" applyAlignment="1">
      <alignment vertical="center"/>
      <protection/>
    </xf>
    <xf numFmtId="0" fontId="1" fillId="0" borderId="0" xfId="34" applyNumberFormat="1" applyFont="1" applyBorder="1" applyAlignment="1">
      <alignment vertical="center"/>
      <protection/>
    </xf>
    <xf numFmtId="0" fontId="1" fillId="0" borderId="0" xfId="34" applyNumberFormat="1" applyFont="1" applyBorder="1" applyAlignment="1">
      <alignment horizontal="right" vertical="center"/>
      <protection/>
    </xf>
    <xf numFmtId="0" fontId="1" fillId="0" borderId="0" xfId="34" applyNumberFormat="1" applyFont="1" applyBorder="1" applyAlignment="1">
      <alignment horizontal="center" vertical="center"/>
      <protection/>
    </xf>
    <xf numFmtId="49" fontId="15" fillId="0" borderId="0" xfId="34" applyNumberFormat="1" applyFont="1" applyBorder="1">
      <alignment vertical="center"/>
      <protection/>
    </xf>
    <xf numFmtId="0" fontId="1" fillId="0" borderId="0" xfId="34" applyFont="1" applyBorder="1" applyAlignment="1">
      <alignment vertical="center"/>
      <protection/>
    </xf>
    <xf numFmtId="0" fontId="13" fillId="0" borderId="0" xfId="34" applyNumberFormat="1" applyFont="1" applyBorder="1" applyAlignment="1">
      <alignment vertical="center" wrapText="1"/>
      <protection/>
    </xf>
    <xf numFmtId="0" fontId="14" fillId="0" borderId="0" xfId="34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4" applyFont="1" applyAlignment="1">
      <alignment vertical="center"/>
      <protection/>
    </xf>
    <xf numFmtId="0" fontId="1" fillId="0" borderId="0" xfId="34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4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4" applyFont="1" applyBorder="1" applyAlignment="1">
      <alignment vertical="center"/>
      <protection/>
    </xf>
    <xf numFmtId="0" fontId="1" fillId="0" borderId="35" xfId="34" applyFont="1" applyBorder="1" applyAlignment="1">
      <alignment vertical="center"/>
      <protection/>
    </xf>
    <xf numFmtId="49" fontId="1" fillId="0" borderId="26" xfId="34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4" applyFont="1" applyBorder="1" applyAlignment="1">
      <alignment vertical="center" shrinkToFit="1"/>
      <protection/>
    </xf>
    <xf numFmtId="0" fontId="1" fillId="0" borderId="36" xfId="34" applyFont="1" applyBorder="1" applyAlignment="1">
      <alignment horizontal="left" vertical="center" shrinkToFit="1"/>
      <protection/>
    </xf>
    <xf numFmtId="49" fontId="1" fillId="0" borderId="37" xfId="34" applyNumberFormat="1" applyFont="1" applyBorder="1" applyAlignment="1">
      <alignment horizontal="center" vertical="center"/>
      <protection/>
    </xf>
    <xf numFmtId="49" fontId="1" fillId="0" borderId="38" xfId="34" applyNumberFormat="1" applyFont="1" applyBorder="1" applyAlignment="1">
      <alignment horizontal="center" vertical="center"/>
      <protection/>
    </xf>
    <xf numFmtId="49" fontId="1" fillId="0" borderId="38" xfId="34" applyNumberFormat="1" applyFont="1" applyFill="1" applyBorder="1" applyAlignment="1">
      <alignment horizontal="center" vertical="center"/>
      <protection/>
    </xf>
    <xf numFmtId="49" fontId="1" fillId="0" borderId="39" xfId="34" applyNumberFormat="1" applyFont="1" applyFill="1" applyBorder="1" applyAlignment="1">
      <alignment vertical="center"/>
      <protection/>
    </xf>
    <xf numFmtId="49" fontId="1" fillId="0" borderId="40" xfId="34" applyNumberFormat="1" applyFont="1" applyBorder="1" applyAlignment="1">
      <alignment horizontal="center" vertical="center"/>
      <protection/>
    </xf>
    <xf numFmtId="49" fontId="1" fillId="0" borderId="41" xfId="34" applyNumberFormat="1" applyFont="1" applyBorder="1" applyAlignment="1">
      <alignment horizontal="center" vertical="center"/>
      <protection/>
    </xf>
    <xf numFmtId="49" fontId="1" fillId="0" borderId="41" xfId="34" applyNumberFormat="1" applyFont="1" applyFill="1" applyBorder="1" applyAlignment="1">
      <alignment horizontal="center" vertical="center"/>
      <protection/>
    </xf>
    <xf numFmtId="49" fontId="1" fillId="0" borderId="22" xfId="34" applyNumberFormat="1" applyFont="1" applyFill="1" applyBorder="1" applyAlignment="1">
      <alignment vertical="center"/>
      <protection/>
    </xf>
    <xf numFmtId="0" fontId="1" fillId="0" borderId="34" xfId="34" applyNumberFormat="1" applyFont="1" applyBorder="1" applyAlignment="1">
      <alignment horizontal="center" vertical="center"/>
      <protection/>
    </xf>
    <xf numFmtId="0" fontId="1" fillId="0" borderId="34" xfId="34" applyNumberFormat="1" applyFont="1" applyFill="1" applyBorder="1" applyAlignment="1">
      <alignment horizontal="center" vertical="center"/>
      <protection/>
    </xf>
    <xf numFmtId="0" fontId="1" fillId="0" borderId="42" xfId="34" applyFont="1" applyBorder="1" applyAlignment="1">
      <alignment horizontal="left" vertical="center"/>
      <protection/>
    </xf>
    <xf numFmtId="0" fontId="1" fillId="0" borderId="20" xfId="34" applyNumberFormat="1" applyFont="1" applyBorder="1" applyAlignment="1">
      <alignment horizontal="left" vertical="center" shrinkToFit="1"/>
      <protection/>
    </xf>
    <xf numFmtId="0" fontId="1" fillId="0" borderId="30" xfId="34" applyNumberFormat="1" applyFont="1" applyBorder="1" applyAlignment="1">
      <alignment horizontal="left" vertical="center" shrinkToFit="1"/>
      <protection/>
    </xf>
    <xf numFmtId="0" fontId="1" fillId="0" borderId="11" xfId="34" applyNumberFormat="1" applyFont="1" applyBorder="1" applyAlignment="1">
      <alignment horizontal="left" vertical="center" shrinkToFit="1"/>
      <protection/>
    </xf>
    <xf numFmtId="0" fontId="1" fillId="0" borderId="12" xfId="34" applyNumberFormat="1" applyFont="1" applyBorder="1" applyAlignment="1">
      <alignment horizontal="left" vertical="center" shrinkToFit="1"/>
      <protection/>
    </xf>
    <xf numFmtId="0" fontId="1" fillId="0" borderId="43" xfId="34" applyNumberFormat="1" applyFont="1" applyBorder="1" applyAlignment="1">
      <alignment horizontal="left" vertical="center" shrinkToFit="1"/>
      <protection/>
    </xf>
    <xf numFmtId="0" fontId="1" fillId="0" borderId="35" xfId="34" applyNumberFormat="1" applyFont="1" applyBorder="1" applyAlignment="1">
      <alignment horizontal="center" vertical="center"/>
      <protection/>
    </xf>
    <xf numFmtId="0" fontId="1" fillId="0" borderId="18" xfId="34" applyNumberFormat="1" applyFont="1" applyBorder="1" applyAlignment="1">
      <alignment horizontal="left" vertical="center" shrinkToFit="1"/>
      <protection/>
    </xf>
    <xf numFmtId="0" fontId="1" fillId="0" borderId="41" xfId="34" applyNumberFormat="1" applyFont="1" applyBorder="1" applyAlignment="1">
      <alignment horizontal="left" vertical="center" shrinkToFit="1"/>
      <protection/>
    </xf>
    <xf numFmtId="0" fontId="1" fillId="0" borderId="17" xfId="34" applyNumberFormat="1" applyFont="1" applyBorder="1" applyAlignment="1">
      <alignment horizontal="left" vertical="center" shrinkToFit="1"/>
      <protection/>
    </xf>
    <xf numFmtId="0" fontId="1" fillId="0" borderId="44" xfId="34" applyNumberFormat="1" applyFont="1" applyBorder="1" applyAlignment="1">
      <alignment horizontal="left" vertical="center" shrinkToFit="1"/>
      <protection/>
    </xf>
    <xf numFmtId="0" fontId="1" fillId="0" borderId="45" xfId="34" applyNumberFormat="1" applyFont="1" applyBorder="1" applyAlignment="1">
      <alignment horizontal="left" vertical="center" shrinkToFit="1"/>
      <protection/>
    </xf>
    <xf numFmtId="0" fontId="1" fillId="0" borderId="46" xfId="34" applyNumberFormat="1" applyFont="1" applyBorder="1" applyAlignment="1">
      <alignment horizontal="left" vertical="center" shrinkToFit="1"/>
      <protection/>
    </xf>
    <xf numFmtId="0" fontId="1" fillId="0" borderId="47" xfId="34" applyFont="1" applyBorder="1" applyAlignment="1">
      <alignment vertical="center" shrinkToFit="1"/>
      <protection/>
    </xf>
    <xf numFmtId="0" fontId="1" fillId="0" borderId="48" xfId="34" applyNumberFormat="1" applyFont="1" applyBorder="1" applyAlignment="1">
      <alignment horizontal="left" vertical="center" shrinkToFit="1"/>
      <protection/>
    </xf>
    <xf numFmtId="0" fontId="1" fillId="0" borderId="34" xfId="34" applyNumberFormat="1" applyFont="1" applyBorder="1" applyAlignment="1">
      <alignment vertical="center"/>
      <protection/>
    </xf>
    <xf numFmtId="0" fontId="1" fillId="0" borderId="49" xfId="34" applyNumberFormat="1" applyFont="1" applyBorder="1" applyAlignment="1">
      <alignment horizontal="center" vertical="center"/>
      <protection/>
    </xf>
    <xf numFmtId="0" fontId="1" fillId="0" borderId="50" xfId="34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4" applyFont="1" applyBorder="1" applyAlignment="1">
      <alignment horizontal="left" vertical="center"/>
      <protection/>
    </xf>
    <xf numFmtId="49" fontId="20" fillId="0" borderId="37" xfId="34" applyNumberFormat="1" applyFont="1" applyBorder="1" applyAlignment="1">
      <alignment horizontal="center" vertical="center"/>
      <protection/>
    </xf>
    <xf numFmtId="49" fontId="20" fillId="0" borderId="38" xfId="34" applyNumberFormat="1" applyFont="1" applyBorder="1" applyAlignment="1">
      <alignment horizontal="center" vertical="center"/>
      <protection/>
    </xf>
    <xf numFmtId="49" fontId="20" fillId="0" borderId="38" xfId="34" applyNumberFormat="1" applyFont="1" applyFill="1" applyBorder="1" applyAlignment="1">
      <alignment horizontal="center" vertical="center"/>
      <protection/>
    </xf>
    <xf numFmtId="0" fontId="1" fillId="0" borderId="51" xfId="34" applyNumberFormat="1" applyFont="1" applyBorder="1" applyAlignment="1">
      <alignment horizontal="center" vertical="center" shrinkToFit="1"/>
      <protection/>
    </xf>
    <xf numFmtId="0" fontId="1" fillId="0" borderId="45" xfId="34" applyNumberFormat="1" applyFont="1" applyBorder="1" applyAlignment="1">
      <alignment horizontal="center" vertical="center" shrinkToFit="1"/>
      <protection/>
    </xf>
    <xf numFmtId="0" fontId="1" fillId="0" borderId="44" xfId="34" applyNumberFormat="1" applyFont="1" applyBorder="1" applyAlignment="1">
      <alignment horizontal="center" vertical="center" shrinkToFit="1"/>
      <protection/>
    </xf>
    <xf numFmtId="0" fontId="1" fillId="0" borderId="27" xfId="34" applyNumberFormat="1" applyFont="1" applyBorder="1" applyAlignment="1">
      <alignment horizontal="center" vertical="center" shrinkToFit="1"/>
      <protection/>
    </xf>
    <xf numFmtId="0" fontId="1" fillId="0" borderId="41" xfId="34" applyNumberFormat="1" applyFont="1" applyBorder="1" applyAlignment="1">
      <alignment horizontal="center" vertical="center" shrinkToFit="1"/>
      <protection/>
    </xf>
    <xf numFmtId="0" fontId="1" fillId="0" borderId="52" xfId="34" applyNumberFormat="1" applyFont="1" applyBorder="1" applyAlignment="1">
      <alignment horizontal="center" vertical="center" shrinkToFit="1"/>
      <protection/>
    </xf>
    <xf numFmtId="0" fontId="1" fillId="0" borderId="49" xfId="34" applyNumberFormat="1" applyFont="1" applyBorder="1" applyAlignment="1">
      <alignment vertical="center"/>
      <protection/>
    </xf>
    <xf numFmtId="0" fontId="1" fillId="0" borderId="53" xfId="34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4" applyNumberFormat="1" applyFont="1" applyFill="1" applyBorder="1" applyAlignment="1">
      <alignment vertical="center"/>
      <protection/>
    </xf>
    <xf numFmtId="0" fontId="1" fillId="0" borderId="40" xfId="34" applyNumberFormat="1" applyFont="1" applyBorder="1" applyAlignment="1">
      <alignment horizontal="left" vertical="center" shrinkToFit="1"/>
      <protection/>
    </xf>
    <xf numFmtId="0" fontId="1" fillId="0" borderId="18" xfId="34" applyNumberFormat="1" applyFont="1" applyBorder="1" applyAlignment="1">
      <alignment horizontal="center" vertical="center" shrinkToFit="1"/>
      <protection/>
    </xf>
    <xf numFmtId="0" fontId="1" fillId="0" borderId="11" xfId="34" applyNumberFormat="1" applyFont="1" applyBorder="1" applyAlignment="1">
      <alignment horizontal="center" vertical="center" shrinkToFit="1"/>
      <protection/>
    </xf>
    <xf numFmtId="0" fontId="1" fillId="0" borderId="20" xfId="34" applyNumberFormat="1" applyFont="1" applyBorder="1" applyAlignment="1">
      <alignment horizontal="center" vertical="center" shrinkToFit="1"/>
      <protection/>
    </xf>
    <xf numFmtId="0" fontId="1" fillId="0" borderId="30" xfId="34" applyNumberFormat="1" applyFont="1" applyBorder="1" applyAlignment="1">
      <alignment horizontal="center" vertical="center" shrinkToFit="1"/>
      <protection/>
    </xf>
    <xf numFmtId="0" fontId="1" fillId="0" borderId="17" xfId="34" applyNumberFormat="1" applyFont="1" applyBorder="1" applyAlignment="1">
      <alignment horizontal="center" vertical="center" shrinkToFit="1"/>
      <protection/>
    </xf>
    <xf numFmtId="0" fontId="1" fillId="0" borderId="56" xfId="34" applyNumberFormat="1" applyFont="1" applyBorder="1" applyAlignment="1">
      <alignment horizontal="center" vertical="center" shrinkToFit="1"/>
      <protection/>
    </xf>
    <xf numFmtId="0" fontId="1" fillId="0" borderId="57" xfId="34" applyNumberFormat="1" applyFont="1" applyBorder="1" applyAlignment="1">
      <alignment horizontal="center" vertical="center" shrinkToFit="1"/>
      <protection/>
    </xf>
    <xf numFmtId="0" fontId="1" fillId="24" borderId="34" xfId="34" applyNumberFormat="1" applyFont="1" applyFill="1" applyBorder="1" applyAlignment="1">
      <alignment vertical="center"/>
      <protection/>
    </xf>
    <xf numFmtId="0" fontId="1" fillId="24" borderId="49" xfId="34" applyNumberFormat="1" applyFont="1" applyFill="1" applyBorder="1" applyAlignment="1">
      <alignment vertical="center"/>
      <protection/>
    </xf>
    <xf numFmtId="0" fontId="1" fillId="0" borderId="0" xfId="34" applyNumberFormat="1" applyFont="1" applyFill="1" applyBorder="1" applyAlignment="1">
      <alignment vertical="center"/>
      <protection/>
    </xf>
    <xf numFmtId="0" fontId="1" fillId="0" borderId="0" xfId="34" applyNumberFormat="1" applyFont="1" applyFill="1" applyBorder="1" applyAlignment="1">
      <alignment horizontal="right" vertical="center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4" applyFont="1" applyAlignment="1">
      <alignment vertical="center"/>
      <protection/>
    </xf>
    <xf numFmtId="0" fontId="21" fillId="0" borderId="0" xfId="34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1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4" applyFont="1" applyBorder="1" applyAlignment="1">
      <alignment vertical="center"/>
      <protection/>
    </xf>
    <xf numFmtId="0" fontId="21" fillId="0" borderId="29" xfId="34" applyFont="1" applyBorder="1" applyAlignment="1">
      <alignment vertical="center"/>
      <protection/>
    </xf>
    <xf numFmtId="0" fontId="6" fillId="0" borderId="29" xfId="34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4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4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4" applyFont="1" applyAlignment="1">
      <alignment horizontal="center" vertical="center"/>
      <protection/>
    </xf>
    <xf numFmtId="49" fontId="1" fillId="0" borderId="55" xfId="34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4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4" applyNumberFormat="1" applyFont="1" applyBorder="1" applyAlignment="1">
      <alignment horizontal="center" vertical="center" shrinkToFit="1"/>
      <protection/>
    </xf>
    <xf numFmtId="0" fontId="1" fillId="0" borderId="48" xfId="34" applyNumberFormat="1" applyFont="1" applyBorder="1" applyAlignment="1">
      <alignment horizontal="center" vertical="center" shrinkToFit="1"/>
      <protection/>
    </xf>
    <xf numFmtId="0" fontId="1" fillId="0" borderId="12" xfId="34" applyNumberFormat="1" applyFont="1" applyBorder="1" applyAlignment="1">
      <alignment horizontal="center" vertical="center" shrinkToFit="1"/>
      <protection/>
    </xf>
    <xf numFmtId="0" fontId="1" fillId="0" borderId="43" xfId="34" applyNumberFormat="1" applyFont="1" applyBorder="1" applyAlignment="1">
      <alignment horizontal="center" vertical="center" shrinkToFit="1"/>
      <protection/>
    </xf>
    <xf numFmtId="0" fontId="1" fillId="0" borderId="53" xfId="34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4" applyNumberFormat="1" applyFont="1" applyFill="1" applyBorder="1" applyAlignment="1">
      <alignment vertical="center"/>
      <protection/>
    </xf>
    <xf numFmtId="0" fontId="47" fillId="0" borderId="0" xfId="0" applyFont="1" applyFill="1" applyBorder="1" applyAlignment="1">
      <alignment horizontal="right" vertical="center" shrinkToFit="1"/>
    </xf>
    <xf numFmtId="0" fontId="47" fillId="0" borderId="0" xfId="0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49" fontId="50" fillId="24" borderId="66" xfId="0" applyNumberFormat="1" applyFont="1" applyFill="1" applyBorder="1" applyAlignment="1">
      <alignment horizontal="center" vertical="center" shrinkToFit="1"/>
    </xf>
    <xf numFmtId="189" fontId="50" fillId="25" borderId="67" xfId="0" applyNumberFormat="1" applyFont="1" applyFill="1" applyBorder="1" applyAlignment="1">
      <alignment horizontal="center" vertical="center" shrinkToFit="1"/>
    </xf>
    <xf numFmtId="0" fontId="50" fillId="25" borderId="66" xfId="0" applyFont="1" applyFill="1" applyBorder="1" applyAlignment="1">
      <alignment vertical="center" shrinkToFit="1"/>
    </xf>
    <xf numFmtId="189" fontId="50" fillId="25" borderId="66" xfId="0" applyNumberFormat="1" applyFont="1" applyFill="1" applyBorder="1" applyAlignment="1">
      <alignment horizontal="center" vertical="center" shrinkToFit="1"/>
    </xf>
    <xf numFmtId="189" fontId="50" fillId="25" borderId="47" xfId="0" applyNumberFormat="1" applyFont="1" applyFill="1" applyBorder="1" applyAlignment="1">
      <alignment horizontal="center" vertical="center" shrinkToFit="1"/>
    </xf>
    <xf numFmtId="0" fontId="50" fillId="25" borderId="68" xfId="0" applyFont="1" applyFill="1" applyBorder="1" applyAlignment="1">
      <alignment vertical="center" shrinkToFit="1"/>
    </xf>
    <xf numFmtId="0" fontId="50" fillId="0" borderId="58" xfId="0" applyNumberFormat="1" applyFont="1" applyFill="1" applyBorder="1" applyAlignment="1">
      <alignment horizontal="center" vertical="center" shrinkToFit="1"/>
    </xf>
    <xf numFmtId="0" fontId="50" fillId="25" borderId="58" xfId="0" applyNumberFormat="1" applyFont="1" applyFill="1" applyBorder="1" applyAlignment="1">
      <alignment horizontal="center" vertical="center" shrinkToFit="1"/>
    </xf>
    <xf numFmtId="0" fontId="50" fillId="25" borderId="54" xfId="0" applyFont="1" applyFill="1" applyBorder="1" applyAlignment="1">
      <alignment vertical="center" shrinkToFit="1"/>
    </xf>
    <xf numFmtId="0" fontId="50" fillId="25" borderId="69" xfId="0" applyFont="1" applyFill="1" applyBorder="1" applyAlignment="1">
      <alignment vertical="center" shrinkToFit="1"/>
    </xf>
    <xf numFmtId="0" fontId="50" fillId="25" borderId="70" xfId="0" applyFont="1" applyFill="1" applyBorder="1" applyAlignment="1">
      <alignment vertical="center" shrinkToFit="1"/>
    </xf>
    <xf numFmtId="0" fontId="50" fillId="25" borderId="66" xfId="0" applyFont="1" applyFill="1" applyBorder="1" applyAlignment="1">
      <alignment vertical="center"/>
    </xf>
    <xf numFmtId="0" fontId="50" fillId="0" borderId="43" xfId="0" applyNumberFormat="1" applyFont="1" applyFill="1" applyBorder="1" applyAlignment="1">
      <alignment horizontal="center" vertical="center" shrinkToFit="1"/>
    </xf>
    <xf numFmtId="0" fontId="50" fillId="25" borderId="43" xfId="0" applyNumberFormat="1" applyFont="1" applyFill="1" applyBorder="1" applyAlignment="1">
      <alignment horizontal="center" vertical="center" shrinkToFit="1"/>
    </xf>
    <xf numFmtId="0" fontId="50" fillId="25" borderId="42" xfId="0" applyFont="1" applyFill="1" applyBorder="1" applyAlignment="1">
      <alignment vertical="center" shrinkToFit="1"/>
    </xf>
    <xf numFmtId="0" fontId="50" fillId="25" borderId="71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/>
    </xf>
    <xf numFmtId="0" fontId="50" fillId="25" borderId="72" xfId="0" applyFont="1" applyFill="1" applyBorder="1" applyAlignment="1">
      <alignment vertical="center" shrinkToFit="1"/>
    </xf>
    <xf numFmtId="0" fontId="50" fillId="25" borderId="46" xfId="0" applyFont="1" applyFill="1" applyBorder="1" applyAlignment="1">
      <alignment vertical="center" shrinkToFit="1"/>
    </xf>
    <xf numFmtId="0" fontId="53" fillId="0" borderId="0" xfId="0" applyFont="1" applyFill="1" applyAlignment="1">
      <alignment horizontal="right" vertical="center"/>
    </xf>
    <xf numFmtId="0" fontId="50" fillId="24" borderId="0" xfId="0" applyFont="1" applyFill="1" applyAlignment="1">
      <alignment vertical="center"/>
    </xf>
    <xf numFmtId="186" fontId="50" fillId="24" borderId="0" xfId="0" applyNumberFormat="1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vertical="center" shrinkToFit="1"/>
    </xf>
    <xf numFmtId="0" fontId="50" fillId="24" borderId="70" xfId="0" applyFont="1" applyFill="1" applyBorder="1" applyAlignment="1">
      <alignment vertical="center" shrinkToFit="1"/>
    </xf>
    <xf numFmtId="0" fontId="50" fillId="24" borderId="73" xfId="0" applyFont="1" applyFill="1" applyBorder="1" applyAlignment="1">
      <alignment vertical="center" shrinkToFit="1"/>
    </xf>
    <xf numFmtId="186" fontId="50" fillId="24" borderId="48" xfId="0" applyNumberFormat="1" applyFont="1" applyFill="1" applyBorder="1" applyAlignment="1">
      <alignment horizontal="center" vertical="center"/>
    </xf>
    <xf numFmtId="0" fontId="50" fillId="24" borderId="73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1" xfId="0" applyNumberFormat="1" applyFont="1" applyFill="1" applyBorder="1" applyAlignment="1">
      <alignment horizontal="center" vertical="center" shrinkToFit="1"/>
    </xf>
    <xf numFmtId="186" fontId="54" fillId="0" borderId="12" xfId="0" applyNumberFormat="1" applyFont="1" applyFill="1" applyBorder="1" applyAlignment="1">
      <alignment horizontal="center" vertical="center" shrinkToFit="1"/>
    </xf>
    <xf numFmtId="186" fontId="54" fillId="0" borderId="74" xfId="0" applyNumberFormat="1" applyFont="1" applyFill="1" applyBorder="1" applyAlignment="1">
      <alignment horizontal="center" vertical="center" shrinkToFit="1"/>
    </xf>
    <xf numFmtId="182" fontId="54" fillId="0" borderId="11" xfId="0" applyNumberFormat="1" applyFont="1" applyFill="1" applyBorder="1" applyAlignment="1">
      <alignment horizontal="center" vertical="center" shrinkToFit="1"/>
    </xf>
    <xf numFmtId="183" fontId="54" fillId="0" borderId="0" xfId="0" applyNumberFormat="1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4" fillId="0" borderId="20" xfId="0" applyNumberFormat="1" applyFont="1" applyFill="1" applyBorder="1" applyAlignment="1">
      <alignment horizontal="center" vertical="center"/>
    </xf>
    <xf numFmtId="0" fontId="54" fillId="0" borderId="20" xfId="0" applyNumberFormat="1" applyFont="1" applyFill="1" applyBorder="1" applyAlignment="1">
      <alignment horizontal="center" vertical="center" shrinkToFit="1"/>
    </xf>
    <xf numFmtId="0" fontId="54" fillId="0" borderId="58" xfId="0" applyNumberFormat="1" applyFont="1" applyFill="1" applyBorder="1" applyAlignment="1">
      <alignment horizontal="center" vertical="center"/>
    </xf>
    <xf numFmtId="0" fontId="54" fillId="0" borderId="75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9" fontId="54" fillId="0" borderId="30" xfId="41" applyFont="1" applyFill="1" applyBorder="1" applyAlignment="1">
      <alignment horizontal="center" vertical="center"/>
    </xf>
    <xf numFmtId="9" fontId="54" fillId="0" borderId="30" xfId="41" applyFont="1" applyFill="1" applyBorder="1" applyAlignment="1">
      <alignment horizontal="center" vertical="center" shrinkToFit="1"/>
    </xf>
    <xf numFmtId="9" fontId="54" fillId="0" borderId="21" xfId="0" applyNumberFormat="1" applyFont="1" applyFill="1" applyBorder="1" applyAlignment="1">
      <alignment horizontal="center" vertical="center"/>
    </xf>
    <xf numFmtId="0" fontId="54" fillId="0" borderId="48" xfId="0" applyNumberFormat="1" applyFont="1" applyFill="1" applyBorder="1" applyAlignment="1">
      <alignment horizontal="center" vertical="center"/>
    </xf>
    <xf numFmtId="182" fontId="54" fillId="0" borderId="0" xfId="0" applyNumberFormat="1" applyFont="1" applyFill="1" applyBorder="1" applyAlignment="1">
      <alignment horizontal="center" vertical="center" shrinkToFit="1"/>
    </xf>
    <xf numFmtId="182" fontId="54" fillId="0" borderId="48" xfId="0" applyNumberFormat="1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wrapText="1" shrinkToFit="1"/>
    </xf>
    <xf numFmtId="183" fontId="54" fillId="0" borderId="11" xfId="0" applyNumberFormat="1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shrinkToFit="1"/>
    </xf>
    <xf numFmtId="183" fontId="54" fillId="0" borderId="11" xfId="0" applyNumberFormat="1" applyFont="1" applyFill="1" applyBorder="1" applyAlignment="1">
      <alignment horizontal="center" vertical="center" shrinkToFit="1"/>
    </xf>
    <xf numFmtId="0" fontId="26" fillId="0" borderId="11" xfId="0" applyNumberFormat="1" applyFont="1" applyFill="1" applyBorder="1" applyAlignment="1">
      <alignment horizontal="center" vertical="center" wrapText="1" shrinkToFit="1"/>
    </xf>
    <xf numFmtId="186" fontId="54" fillId="0" borderId="11" xfId="0" applyNumberFormat="1" applyFont="1" applyFill="1" applyBorder="1" applyAlignment="1">
      <alignment horizontal="center" vertical="center" shrinkToFit="1"/>
    </xf>
    <xf numFmtId="186" fontId="57" fillId="0" borderId="47" xfId="0" applyNumberFormat="1" applyFont="1" applyFill="1" applyBorder="1" applyAlignment="1">
      <alignment horizontal="center" vertical="center" shrinkToFit="1"/>
    </xf>
    <xf numFmtId="182" fontId="54" fillId="0" borderId="61" xfId="0" applyNumberFormat="1" applyFont="1" applyFill="1" applyBorder="1" applyAlignment="1">
      <alignment horizontal="center" vertical="center" shrinkToFit="1"/>
    </xf>
    <xf numFmtId="186" fontId="57" fillId="0" borderId="12" xfId="0" applyNumberFormat="1" applyFont="1" applyFill="1" applyBorder="1" applyAlignment="1">
      <alignment horizontal="center" vertical="center" shrinkToFit="1"/>
    </xf>
    <xf numFmtId="0" fontId="54" fillId="0" borderId="61" xfId="0" applyNumberFormat="1" applyFont="1" applyFill="1" applyBorder="1" applyAlignment="1">
      <alignment horizontal="center" vertical="center" shrinkToFit="1"/>
    </xf>
    <xf numFmtId="182" fontId="54" fillId="0" borderId="46" xfId="0" applyNumberFormat="1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vertical="center"/>
    </xf>
    <xf numFmtId="0" fontId="54" fillId="0" borderId="38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shrinkToFit="1"/>
    </xf>
    <xf numFmtId="181" fontId="54" fillId="11" borderId="54" xfId="0" applyNumberFormat="1" applyFont="1" applyFill="1" applyBorder="1" applyAlignment="1">
      <alignment horizontal="center" vertical="center" wrapText="1"/>
    </xf>
    <xf numFmtId="181" fontId="54" fillId="0" borderId="62" xfId="0" applyNumberFormat="1" applyFont="1" applyFill="1" applyBorder="1" applyAlignment="1">
      <alignment horizontal="center" vertical="center" shrinkToFit="1"/>
    </xf>
    <xf numFmtId="181" fontId="54" fillId="0" borderId="62" xfId="0" applyNumberFormat="1" applyFont="1" applyFill="1" applyBorder="1" applyAlignment="1">
      <alignment horizontal="center" vertical="center" wrapText="1"/>
    </xf>
    <xf numFmtId="181" fontId="54" fillId="0" borderId="38" xfId="0" applyNumberFormat="1" applyFont="1" applyFill="1" applyBorder="1" applyAlignment="1">
      <alignment horizontal="center" vertical="center" wrapText="1"/>
    </xf>
    <xf numFmtId="181" fontId="54" fillId="11" borderId="58" xfId="0" applyNumberFormat="1" applyFont="1" applyFill="1" applyBorder="1" applyAlignment="1">
      <alignment horizontal="center" vertical="center" wrapText="1"/>
    </xf>
    <xf numFmtId="181" fontId="54" fillId="0" borderId="54" xfId="0" applyNumberFormat="1" applyFont="1" applyFill="1" applyBorder="1" applyAlignment="1">
      <alignment horizontal="center" vertical="center" wrapText="1"/>
    </xf>
    <xf numFmtId="181" fontId="54" fillId="0" borderId="58" xfId="0" applyNumberFormat="1" applyFont="1" applyFill="1" applyBorder="1" applyAlignment="1">
      <alignment horizontal="center" vertical="center" wrapText="1"/>
    </xf>
    <xf numFmtId="0" fontId="54" fillId="0" borderId="62" xfId="0" applyNumberFormat="1" applyFont="1" applyFill="1" applyBorder="1" applyAlignment="1">
      <alignment horizontal="center" vertical="center" shrinkToFit="1"/>
    </xf>
    <xf numFmtId="0" fontId="54" fillId="0" borderId="54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vertical="center" wrapText="1"/>
    </xf>
    <xf numFmtId="0" fontId="55" fillId="0" borderId="0" xfId="0" applyNumberFormat="1" applyFont="1" applyFill="1" applyAlignment="1">
      <alignment vertical="center" wrapText="1"/>
    </xf>
    <xf numFmtId="0" fontId="27" fillId="0" borderId="38" xfId="0" applyFont="1" applyFill="1" applyBorder="1" applyAlignment="1">
      <alignment horizontal="center" vertical="center" wrapText="1"/>
    </xf>
    <xf numFmtId="181" fontId="23" fillId="0" borderId="64" xfId="0" applyNumberFormat="1" applyFont="1" applyFill="1" applyBorder="1" applyAlignment="1">
      <alignment horizontal="center" vertical="center" shrinkToFit="1"/>
    </xf>
    <xf numFmtId="181" fontId="23" fillId="0" borderId="64" xfId="0" applyNumberFormat="1" applyFont="1" applyFill="1" applyBorder="1" applyAlignment="1">
      <alignment horizontal="center" vertical="center" wrapText="1"/>
    </xf>
    <xf numFmtId="181" fontId="23" fillId="0" borderId="65" xfId="0" applyNumberFormat="1" applyFont="1" applyFill="1" applyBorder="1" applyAlignment="1">
      <alignment horizontal="center" vertical="center" wrapText="1"/>
    </xf>
    <xf numFmtId="0" fontId="23" fillId="0" borderId="64" xfId="0" applyNumberFormat="1" applyFont="1" applyFill="1" applyBorder="1" applyAlignment="1">
      <alignment horizontal="center" vertical="center" shrinkToFit="1"/>
    </xf>
    <xf numFmtId="0" fontId="23" fillId="0" borderId="65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vertical="center" wrapText="1"/>
    </xf>
    <xf numFmtId="0" fontId="27" fillId="0" borderId="55" xfId="0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shrinkToFit="1"/>
    </xf>
    <xf numFmtId="182" fontId="27" fillId="0" borderId="43" xfId="0" applyNumberFormat="1" applyFont="1" applyFill="1" applyBorder="1" applyAlignment="1">
      <alignment horizontal="center" vertical="center" wrapText="1"/>
    </xf>
    <xf numFmtId="182" fontId="23" fillId="0" borderId="63" xfId="0" applyNumberFormat="1" applyFont="1" applyFill="1" applyBorder="1" applyAlignment="1">
      <alignment horizontal="center" vertical="center" shrinkToFit="1"/>
    </xf>
    <xf numFmtId="182" fontId="23" fillId="0" borderId="63" xfId="0" applyNumberFormat="1" applyFont="1" applyFill="1" applyBorder="1" applyAlignment="1">
      <alignment horizontal="center" vertical="center" wrapText="1"/>
    </xf>
    <xf numFmtId="0" fontId="23" fillId="0" borderId="63" xfId="0" applyNumberFormat="1" applyFont="1" applyFill="1" applyBorder="1" applyAlignment="1">
      <alignment horizontal="center" vertical="center" shrinkToFit="1"/>
    </xf>
    <xf numFmtId="182" fontId="23" fillId="0" borderId="4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2" fillId="0" borderId="0" xfId="0" applyNumberFormat="1" applyFont="1" applyFill="1" applyAlignment="1">
      <alignment horizontal="center" vertical="center" shrinkToFit="1"/>
    </xf>
    <xf numFmtId="186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 shrinkToFit="1"/>
    </xf>
    <xf numFmtId="0" fontId="52" fillId="0" borderId="0" xfId="0" applyNumberFormat="1" applyFont="1" applyFill="1" applyAlignment="1">
      <alignment vertical="center" shrinkToFit="1"/>
    </xf>
    <xf numFmtId="0" fontId="5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NumberFormat="1" applyFont="1" applyFill="1" applyAlignment="1">
      <alignment horizontal="center" vertical="center" shrinkToFit="1"/>
    </xf>
    <xf numFmtId="186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 shrinkToFit="1"/>
    </xf>
    <xf numFmtId="0" fontId="22" fillId="0" borderId="0" xfId="0" applyNumberFormat="1" applyFont="1" applyFill="1" applyAlignment="1">
      <alignment vertical="center" shrinkToFit="1"/>
    </xf>
    <xf numFmtId="0" fontId="33" fillId="0" borderId="0" xfId="0" applyFont="1" applyFill="1" applyAlignment="1">
      <alignment vertical="center"/>
    </xf>
    <xf numFmtId="49" fontId="50" fillId="0" borderId="66" xfId="0" applyNumberFormat="1" applyFont="1" applyFill="1" applyBorder="1" applyAlignment="1">
      <alignment horizontal="center" vertical="center" shrinkToFit="1"/>
    </xf>
    <xf numFmtId="0" fontId="51" fillId="24" borderId="0" xfId="0" applyFont="1" applyFill="1" applyAlignment="1">
      <alignment vertical="center"/>
    </xf>
    <xf numFmtId="0" fontId="50" fillId="25" borderId="41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/>
    </xf>
    <xf numFmtId="0" fontId="50" fillId="25" borderId="45" xfId="0" applyFont="1" applyFill="1" applyBorder="1" applyAlignment="1">
      <alignment horizontal="center" vertical="center"/>
    </xf>
    <xf numFmtId="0" fontId="50" fillId="25" borderId="45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 shrinkToFit="1"/>
    </xf>
    <xf numFmtId="0" fontId="50" fillId="25" borderId="45" xfId="0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right" vertical="center" shrinkToFit="1"/>
    </xf>
    <xf numFmtId="0" fontId="50" fillId="25" borderId="45" xfId="0" applyFont="1" applyFill="1" applyBorder="1" applyAlignment="1">
      <alignment horizontal="right" vertical="center" shrinkToFit="1"/>
    </xf>
    <xf numFmtId="0" fontId="50" fillId="0" borderId="41" xfId="0" applyNumberFormat="1" applyFont="1" applyFill="1" applyBorder="1" applyAlignment="1">
      <alignment horizontal="center" vertical="center" shrinkToFit="1"/>
    </xf>
    <xf numFmtId="0" fontId="50" fillId="0" borderId="45" xfId="0" applyNumberFormat="1" applyFont="1" applyFill="1" applyBorder="1" applyAlignment="1">
      <alignment horizontal="center" vertical="center" shrinkToFit="1"/>
    </xf>
    <xf numFmtId="0" fontId="50" fillId="24" borderId="73" xfId="0" applyNumberFormat="1" applyFont="1" applyFill="1" applyBorder="1" applyAlignment="1">
      <alignment horizontal="center" vertical="center" shrinkToFit="1"/>
    </xf>
    <xf numFmtId="0" fontId="50" fillId="24" borderId="76" xfId="0" applyFont="1" applyFill="1" applyBorder="1" applyAlignment="1">
      <alignment vertical="center" shrinkToFit="1"/>
    </xf>
    <xf numFmtId="0" fontId="50" fillId="24" borderId="73" xfId="0" applyNumberFormat="1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9" fontId="50" fillId="24" borderId="77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/>
    </xf>
    <xf numFmtId="192" fontId="50" fillId="0" borderId="78" xfId="0" applyNumberFormat="1" applyFont="1" applyFill="1" applyBorder="1" applyAlignment="1">
      <alignment vertical="center"/>
    </xf>
    <xf numFmtId="192" fontId="50" fillId="0" borderId="63" xfId="0" applyNumberFormat="1" applyFont="1" applyFill="1" applyBorder="1" applyAlignment="1">
      <alignment vertical="center"/>
    </xf>
    <xf numFmtId="0" fontId="50" fillId="0" borderId="64" xfId="0" applyFont="1" applyFill="1" applyBorder="1" applyAlignment="1">
      <alignment horizontal="center" vertical="center"/>
    </xf>
    <xf numFmtId="0" fontId="26" fillId="24" borderId="75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center" vertical="center"/>
    </xf>
    <xf numFmtId="0" fontId="26" fillId="24" borderId="79" xfId="0" applyFont="1" applyFill="1" applyBorder="1" applyAlignment="1">
      <alignment horizontal="center" vertical="center"/>
    </xf>
    <xf numFmtId="0" fontId="50" fillId="0" borderId="72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vertical="center" shrinkToFit="1"/>
    </xf>
    <xf numFmtId="0" fontId="50" fillId="0" borderId="76" xfId="0" applyFont="1" applyFill="1" applyBorder="1" applyAlignment="1">
      <alignment vertical="center" shrinkToFit="1"/>
    </xf>
    <xf numFmtId="49" fontId="50" fillId="0" borderId="34" xfId="0" applyNumberFormat="1" applyFont="1" applyFill="1" applyBorder="1" applyAlignment="1">
      <alignment horizontal="center" vertical="center" shrinkToFit="1"/>
    </xf>
    <xf numFmtId="0" fontId="50" fillId="0" borderId="67" xfId="0" applyNumberFormat="1" applyFont="1" applyFill="1" applyBorder="1" applyAlignment="1">
      <alignment horizontal="center" vertical="center" shrinkToFit="1"/>
    </xf>
    <xf numFmtId="186" fontId="50" fillId="0" borderId="66" xfId="0" applyNumberFormat="1" applyFont="1" applyFill="1" applyBorder="1" applyAlignment="1">
      <alignment horizontal="center" vertical="center" shrinkToFit="1"/>
    </xf>
    <xf numFmtId="0" fontId="50" fillId="0" borderId="66" xfId="0" applyFont="1" applyFill="1" applyBorder="1" applyAlignment="1">
      <alignment vertical="center" shrinkToFit="1"/>
    </xf>
    <xf numFmtId="0" fontId="50" fillId="0" borderId="67" xfId="0" applyFont="1" applyFill="1" applyBorder="1" applyAlignment="1">
      <alignment vertical="center" shrinkToFit="1"/>
    </xf>
    <xf numFmtId="186" fontId="50" fillId="0" borderId="34" xfId="0" applyNumberFormat="1" applyFont="1" applyFill="1" applyBorder="1" applyAlignment="1">
      <alignment horizontal="center" vertical="center" shrinkToFit="1"/>
    </xf>
    <xf numFmtId="0" fontId="50" fillId="25" borderId="77" xfId="0" applyFont="1" applyFill="1" applyBorder="1" applyAlignment="1">
      <alignment vertical="center" shrinkToFit="1"/>
    </xf>
    <xf numFmtId="0" fontId="50" fillId="25" borderId="65" xfId="0" applyFont="1" applyFill="1" applyBorder="1" applyAlignment="1">
      <alignment vertical="center" shrinkToFit="1"/>
    </xf>
    <xf numFmtId="0" fontId="50" fillId="25" borderId="0" xfId="0" applyFont="1" applyFill="1" applyBorder="1" applyAlignment="1">
      <alignment vertical="center"/>
    </xf>
    <xf numFmtId="0" fontId="50" fillId="0" borderId="44" xfId="0" applyNumberFormat="1" applyFont="1" applyFill="1" applyBorder="1" applyAlignment="1">
      <alignment horizontal="center" vertical="center" shrinkToFit="1"/>
    </xf>
    <xf numFmtId="0" fontId="50" fillId="0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right" vertical="center" shrinkToFit="1"/>
    </xf>
    <xf numFmtId="0" fontId="50" fillId="25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center" vertical="center" shrinkToFit="1"/>
    </xf>
    <xf numFmtId="0" fontId="50" fillId="25" borderId="44" xfId="0" applyNumberFormat="1" applyFont="1" applyFill="1" applyBorder="1" applyAlignment="1">
      <alignment horizontal="center" vertical="center" shrinkToFit="1"/>
    </xf>
    <xf numFmtId="0" fontId="50" fillId="25" borderId="47" xfId="0" applyFont="1" applyFill="1" applyBorder="1" applyAlignment="1">
      <alignment vertical="center" shrinkToFit="1"/>
    </xf>
    <xf numFmtId="189" fontId="50" fillId="25" borderId="80" xfId="0" applyNumberFormat="1" applyFont="1" applyFill="1" applyBorder="1" applyAlignment="1">
      <alignment horizontal="center" vertical="center" shrinkToFit="1"/>
    </xf>
    <xf numFmtId="0" fontId="50" fillId="25" borderId="81" xfId="0" applyFont="1" applyFill="1" applyBorder="1" applyAlignment="1">
      <alignment vertical="center" shrinkToFit="1"/>
    </xf>
    <xf numFmtId="0" fontId="50" fillId="25" borderId="82" xfId="0" applyFont="1" applyFill="1" applyBorder="1" applyAlignment="1">
      <alignment vertical="center" shrinkToFit="1"/>
    </xf>
    <xf numFmtId="0" fontId="50" fillId="25" borderId="4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50" fillId="25" borderId="0" xfId="0" applyFont="1" applyFill="1" applyBorder="1" applyAlignment="1">
      <alignment vertical="center" shrinkToFit="1"/>
    </xf>
    <xf numFmtId="186" fontId="50" fillId="24" borderId="80" xfId="0" applyNumberFormat="1" applyFont="1" applyFill="1" applyBorder="1" applyAlignment="1">
      <alignment horizontal="center" vertical="center"/>
    </xf>
    <xf numFmtId="0" fontId="1" fillId="0" borderId="11" xfId="34" applyNumberFormat="1" applyFont="1" applyBorder="1" applyAlignment="1">
      <alignment horizontal="left" vertical="center" shrinkToFit="1"/>
      <protection/>
    </xf>
    <xf numFmtId="0" fontId="1" fillId="0" borderId="42" xfId="34" applyFont="1" applyBorder="1" applyAlignment="1">
      <alignment horizontal="left" vertical="center"/>
      <protection/>
    </xf>
    <xf numFmtId="0" fontId="1" fillId="0" borderId="45" xfId="34" applyFont="1" applyBorder="1" applyAlignment="1">
      <alignment horizontal="left" vertical="center"/>
      <protection/>
    </xf>
    <xf numFmtId="0" fontId="1" fillId="0" borderId="20" xfId="34" applyNumberFormat="1" applyFont="1" applyBorder="1" applyAlignment="1">
      <alignment horizontal="left" vertical="center" shrinkToFit="1"/>
      <protection/>
    </xf>
    <xf numFmtId="0" fontId="1" fillId="0" borderId="58" xfId="34" applyNumberFormat="1" applyFont="1" applyBorder="1" applyAlignment="1">
      <alignment horizontal="left" vertical="center" shrinkToFit="1"/>
      <protection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1" fillId="0" borderId="51" xfId="34" applyFont="1" applyBorder="1" applyAlignment="1">
      <alignment horizontal="left" vertical="center"/>
      <protection/>
    </xf>
    <xf numFmtId="0" fontId="1" fillId="0" borderId="63" xfId="34" applyFont="1" applyBorder="1" applyAlignment="1">
      <alignment horizontal="left" vertical="center"/>
      <protection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20" xfId="0" applyBorder="1" applyAlignment="1">
      <alignment horizontal="center" vertical="center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0" xfId="0" applyFont="1" applyBorder="1" applyAlignment="1">
      <alignment horizontal="right" vertical="top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83" xfId="0" applyFont="1" applyBorder="1" applyAlignment="1">
      <alignment horizontal="center" vertical="center" textRotation="255" shrinkToFit="1"/>
    </xf>
    <xf numFmtId="0" fontId="7" fillId="0" borderId="31" xfId="0" applyFont="1" applyBorder="1" applyAlignment="1">
      <alignment horizontal="right" vertical="top" textRotation="180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34" applyNumberFormat="1" applyFont="1" applyBorder="1" applyAlignment="1">
      <alignment horizontal="left" vertical="center" shrinkToFit="1"/>
      <protection/>
    </xf>
    <xf numFmtId="0" fontId="13" fillId="0" borderId="10" xfId="34" applyNumberFormat="1" applyFont="1" applyBorder="1" applyAlignment="1">
      <alignment horizontal="center" vertical="center" wrapText="1"/>
      <protection/>
    </xf>
    <xf numFmtId="0" fontId="13" fillId="0" borderId="38" xfId="34" applyNumberFormat="1" applyFont="1" applyBorder="1" applyAlignment="1">
      <alignment horizontal="center" vertical="center" wrapText="1"/>
      <protection/>
    </xf>
    <xf numFmtId="0" fontId="13" fillId="0" borderId="55" xfId="34" applyNumberFormat="1" applyFont="1" applyBorder="1" applyAlignment="1">
      <alignment horizontal="center" vertical="center" wrapText="1"/>
      <protection/>
    </xf>
    <xf numFmtId="0" fontId="13" fillId="0" borderId="84" xfId="34" applyNumberFormat="1" applyFont="1" applyBorder="1" applyAlignment="1">
      <alignment horizontal="center" vertical="center" wrapText="1"/>
      <protection/>
    </xf>
    <xf numFmtId="0" fontId="1" fillId="0" borderId="28" xfId="34" applyNumberFormat="1" applyFont="1" applyBorder="1" applyAlignment="1">
      <alignment horizontal="left" vertical="center" shrinkToFit="1"/>
      <protection/>
    </xf>
    <xf numFmtId="0" fontId="1" fillId="0" borderId="14" xfId="34" applyNumberFormat="1" applyFont="1" applyBorder="1" applyAlignment="1">
      <alignment horizontal="left" vertical="center" shrinkToFit="1"/>
      <protection/>
    </xf>
    <xf numFmtId="0" fontId="1" fillId="0" borderId="13" xfId="34" applyNumberFormat="1" applyFont="1" applyBorder="1" applyAlignment="1">
      <alignment horizontal="left" vertical="center" shrinkToFit="1"/>
      <protection/>
    </xf>
    <xf numFmtId="0" fontId="1" fillId="0" borderId="19" xfId="34" applyNumberFormat="1" applyFont="1" applyBorder="1" applyAlignment="1">
      <alignment horizontal="left" vertical="center" shrinkToFit="1"/>
      <protection/>
    </xf>
    <xf numFmtId="0" fontId="1" fillId="0" borderId="30" xfId="34" applyNumberFormat="1" applyFont="1" applyBorder="1" applyAlignment="1">
      <alignment horizontal="left" vertical="center" shrinkToFit="1"/>
      <protection/>
    </xf>
    <xf numFmtId="0" fontId="1" fillId="0" borderId="21" xfId="34" applyNumberFormat="1" applyFont="1" applyBorder="1" applyAlignment="1">
      <alignment horizontal="left" vertical="center" shrinkToFit="1"/>
      <protection/>
    </xf>
    <xf numFmtId="0" fontId="1" fillId="0" borderId="35" xfId="34" applyNumberFormat="1" applyFont="1" applyBorder="1" applyAlignment="1">
      <alignment horizontal="center" vertical="center"/>
      <protection/>
    </xf>
    <xf numFmtId="0" fontId="1" fillId="0" borderId="67" xfId="34" applyNumberFormat="1" applyFont="1" applyBorder="1" applyAlignment="1">
      <alignment horizontal="center" vertical="center"/>
      <protection/>
    </xf>
    <xf numFmtId="0" fontId="1" fillId="0" borderId="32" xfId="34" applyNumberFormat="1" applyFont="1" applyBorder="1" applyAlignment="1">
      <alignment horizontal="left" vertical="center" shrinkToFit="1"/>
      <protection/>
    </xf>
    <xf numFmtId="0" fontId="1" fillId="0" borderId="43" xfId="34" applyNumberFormat="1" applyFont="1" applyBorder="1" applyAlignment="1">
      <alignment horizontal="left" vertical="center" shrinkToFit="1"/>
      <protection/>
    </xf>
    <xf numFmtId="0" fontId="1" fillId="0" borderId="35" xfId="34" applyNumberFormat="1" applyFont="1" applyFill="1" applyBorder="1" applyAlignment="1">
      <alignment horizontal="center" vertical="center"/>
      <protection/>
    </xf>
    <xf numFmtId="0" fontId="1" fillId="0" borderId="67" xfId="34" applyNumberFormat="1" applyFont="1" applyFill="1" applyBorder="1" applyAlignment="1">
      <alignment horizontal="center" vertical="center"/>
      <protection/>
    </xf>
    <xf numFmtId="0" fontId="1" fillId="0" borderId="20" xfId="34" applyNumberFormat="1" applyFont="1" applyFill="1" applyBorder="1" applyAlignment="1">
      <alignment horizontal="left" vertical="center" shrinkToFit="1"/>
      <protection/>
    </xf>
    <xf numFmtId="0" fontId="1" fillId="0" borderId="58" xfId="34" applyNumberFormat="1" applyFont="1" applyFill="1" applyBorder="1" applyAlignment="1">
      <alignment horizontal="left" vertical="center" shrinkToFit="1"/>
      <protection/>
    </xf>
    <xf numFmtId="0" fontId="1" fillId="0" borderId="11" xfId="34" applyNumberFormat="1" applyFont="1" applyFill="1" applyBorder="1" applyAlignment="1">
      <alignment horizontal="left" vertical="center" shrinkToFit="1"/>
      <protection/>
    </xf>
    <xf numFmtId="0" fontId="1" fillId="0" borderId="12" xfId="34" applyNumberFormat="1" applyFont="1" applyFill="1" applyBorder="1" applyAlignment="1">
      <alignment horizontal="left" vertical="center" shrinkToFit="1"/>
      <protection/>
    </xf>
    <xf numFmtId="0" fontId="1" fillId="0" borderId="52" xfId="34" applyNumberFormat="1" applyFont="1" applyBorder="1" applyAlignment="1">
      <alignment horizontal="left" vertical="center" shrinkToFit="1"/>
      <protection/>
    </xf>
    <xf numFmtId="0" fontId="1" fillId="0" borderId="62" xfId="34" applyNumberFormat="1" applyFont="1" applyBorder="1" applyAlignment="1">
      <alignment horizontal="left" vertical="center" shrinkToFit="1"/>
      <protection/>
    </xf>
    <xf numFmtId="0" fontId="1" fillId="0" borderId="54" xfId="34" applyNumberFormat="1" applyFont="1" applyBorder="1" applyAlignment="1">
      <alignment horizontal="left" vertical="center" shrinkToFit="1"/>
      <protection/>
    </xf>
    <xf numFmtId="0" fontId="1" fillId="0" borderId="51" xfId="34" applyNumberFormat="1" applyFont="1" applyBorder="1" applyAlignment="1">
      <alignment horizontal="left" vertical="center" shrinkToFit="1"/>
      <protection/>
    </xf>
    <xf numFmtId="0" fontId="1" fillId="0" borderId="63" xfId="34" applyNumberFormat="1" applyFont="1" applyBorder="1" applyAlignment="1">
      <alignment horizontal="left" vertical="center" shrinkToFit="1"/>
      <protection/>
    </xf>
    <xf numFmtId="0" fontId="1" fillId="0" borderId="42" xfId="34" applyNumberFormat="1" applyFont="1" applyBorder="1" applyAlignment="1">
      <alignment horizontal="left" vertical="center" shrinkToFit="1"/>
      <protection/>
    </xf>
    <xf numFmtId="0" fontId="13" fillId="0" borderId="18" xfId="34" applyNumberFormat="1" applyFont="1" applyBorder="1" applyAlignment="1">
      <alignment horizontal="center" vertical="center" wrapText="1"/>
      <protection/>
    </xf>
    <xf numFmtId="0" fontId="13" fillId="0" borderId="41" xfId="34" applyNumberFormat="1" applyFont="1" applyBorder="1" applyAlignment="1">
      <alignment horizontal="center" vertical="center" wrapText="1"/>
      <protection/>
    </xf>
    <xf numFmtId="0" fontId="13" fillId="0" borderId="17" xfId="34" applyNumberFormat="1" applyFont="1" applyBorder="1" applyAlignment="1">
      <alignment horizontal="center" vertical="center" wrapText="1"/>
      <protection/>
    </xf>
    <xf numFmtId="0" fontId="1" fillId="0" borderId="76" xfId="34" applyNumberFormat="1" applyFont="1" applyBorder="1" applyAlignment="1">
      <alignment horizontal="center" vertical="center" wrapText="1"/>
      <protection/>
    </xf>
    <xf numFmtId="0" fontId="1" fillId="0" borderId="25" xfId="34" applyNumberFormat="1" applyFont="1" applyBorder="1" applyAlignment="1">
      <alignment horizontal="center" vertical="center" wrapText="1"/>
      <protection/>
    </xf>
    <xf numFmtId="0" fontId="13" fillId="0" borderId="83" xfId="34" applyNumberFormat="1" applyFont="1" applyBorder="1" applyAlignment="1">
      <alignment horizontal="center" vertical="center" wrapText="1"/>
      <protection/>
    </xf>
    <xf numFmtId="0" fontId="1" fillId="0" borderId="56" xfId="34" applyNumberFormat="1" applyFont="1" applyBorder="1" applyAlignment="1">
      <alignment horizontal="left" vertical="center" shrinkToFit="1"/>
      <protection/>
    </xf>
    <xf numFmtId="0" fontId="1" fillId="0" borderId="16" xfId="34" applyNumberFormat="1" applyFont="1" applyBorder="1" applyAlignment="1">
      <alignment horizontal="center" vertical="center" wrapText="1"/>
      <protection/>
    </xf>
    <xf numFmtId="0" fontId="1" fillId="0" borderId="85" xfId="34" applyNumberFormat="1" applyFont="1" applyBorder="1" applyAlignment="1">
      <alignment horizontal="center" vertical="center"/>
      <protection/>
    </xf>
    <xf numFmtId="0" fontId="1" fillId="0" borderId="53" xfId="34" applyNumberFormat="1" applyFont="1" applyBorder="1" applyAlignment="1">
      <alignment horizontal="center" vertical="center"/>
      <protection/>
    </xf>
    <xf numFmtId="0" fontId="1" fillId="0" borderId="34" xfId="34" applyNumberFormat="1" applyFont="1" applyBorder="1" applyAlignment="1">
      <alignment horizontal="center" vertical="center"/>
      <protection/>
    </xf>
    <xf numFmtId="0" fontId="1" fillId="0" borderId="27" xfId="34" applyNumberFormat="1" applyFont="1" applyBorder="1" applyAlignment="1">
      <alignment horizontal="left" vertical="center" shrinkToFit="1"/>
      <protection/>
    </xf>
    <xf numFmtId="0" fontId="1" fillId="0" borderId="57" xfId="34" applyNumberFormat="1" applyFont="1" applyBorder="1" applyAlignment="1">
      <alignment horizontal="left" vertical="center" shrinkToFit="1"/>
      <protection/>
    </xf>
    <xf numFmtId="0" fontId="1" fillId="0" borderId="60" xfId="34" applyNumberFormat="1" applyFont="1" applyBorder="1" applyAlignment="1">
      <alignment horizontal="left" vertical="center" shrinkToFit="1"/>
      <protection/>
    </xf>
    <xf numFmtId="0" fontId="1" fillId="0" borderId="47" xfId="34" applyNumberFormat="1" applyFont="1" applyBorder="1" applyAlignment="1">
      <alignment horizontal="left" vertical="center" shrinkToFit="1"/>
      <protection/>
    </xf>
    <xf numFmtId="49" fontId="15" fillId="0" borderId="26" xfId="34" applyNumberFormat="1" applyFont="1" applyBorder="1" applyAlignment="1">
      <alignment horizontal="left" vertical="center"/>
      <protection/>
    </xf>
    <xf numFmtId="49" fontId="15" fillId="0" borderId="29" xfId="34" applyNumberFormat="1" applyFont="1" applyBorder="1" applyAlignment="1">
      <alignment horizontal="left" vertical="center"/>
      <protection/>
    </xf>
    <xf numFmtId="49" fontId="15" fillId="0" borderId="75" xfId="34" applyNumberFormat="1" applyFont="1" applyBorder="1" applyAlignment="1">
      <alignment horizontal="left" vertical="center"/>
      <protection/>
    </xf>
    <xf numFmtId="49" fontId="16" fillId="0" borderId="36" xfId="34" applyNumberFormat="1" applyFont="1" applyBorder="1" applyAlignment="1">
      <alignment horizontal="left" vertical="center"/>
      <protection/>
    </xf>
    <xf numFmtId="0" fontId="1" fillId="0" borderId="62" xfId="34" applyFont="1" applyBorder="1" applyAlignment="1">
      <alignment horizontal="left" vertical="center"/>
      <protection/>
    </xf>
    <xf numFmtId="0" fontId="1" fillId="0" borderId="54" xfId="34" applyFont="1" applyBorder="1" applyAlignment="1">
      <alignment horizontal="left" vertical="center"/>
      <protection/>
    </xf>
    <xf numFmtId="0" fontId="1" fillId="0" borderId="62" xfId="34" applyFont="1" applyBorder="1" applyAlignment="1">
      <alignment horizontal="right" vertical="center"/>
      <protection/>
    </xf>
    <xf numFmtId="0" fontId="17" fillId="0" borderId="0" xfId="34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35" xfId="34" applyFont="1" applyBorder="1" applyAlignment="1">
      <alignment horizontal="center" vertical="center"/>
      <protection/>
    </xf>
    <xf numFmtId="0" fontId="1" fillId="0" borderId="67" xfId="34" applyFont="1" applyBorder="1" applyAlignment="1">
      <alignment horizontal="center" vertical="center"/>
      <protection/>
    </xf>
    <xf numFmtId="0" fontId="1" fillId="0" borderId="86" xfId="34" applyFont="1" applyBorder="1" applyAlignment="1">
      <alignment horizontal="center" vertical="center"/>
      <protection/>
    </xf>
    <xf numFmtId="0" fontId="1" fillId="0" borderId="87" xfId="34" applyFont="1" applyBorder="1" applyAlignment="1">
      <alignment horizontal="center" vertical="center"/>
      <protection/>
    </xf>
    <xf numFmtId="0" fontId="1" fillId="0" borderId="88" xfId="34" applyFont="1" applyBorder="1" applyAlignment="1">
      <alignment horizontal="center" vertical="center"/>
      <protection/>
    </xf>
    <xf numFmtId="0" fontId="1" fillId="0" borderId="62" xfId="34" applyFont="1" applyBorder="1" applyAlignment="1">
      <alignment horizontal="center" vertical="center"/>
      <protection/>
    </xf>
    <xf numFmtId="0" fontId="1" fillId="0" borderId="54" xfId="34" applyFont="1" applyBorder="1" applyAlignment="1">
      <alignment horizontal="center" vertical="center"/>
      <protection/>
    </xf>
    <xf numFmtId="0" fontId="1" fillId="0" borderId="64" xfId="34" applyFont="1" applyBorder="1" applyAlignment="1">
      <alignment horizontal="center" vertical="center"/>
      <protection/>
    </xf>
    <xf numFmtId="0" fontId="1" fillId="0" borderId="65" xfId="34" applyFont="1" applyBorder="1" applyAlignment="1">
      <alignment horizontal="center" vertical="center"/>
      <protection/>
    </xf>
    <xf numFmtId="0" fontId="13" fillId="24" borderId="89" xfId="34" applyNumberFormat="1" applyFont="1" applyFill="1" applyBorder="1" applyAlignment="1">
      <alignment horizontal="center" vertical="center"/>
      <protection/>
    </xf>
    <xf numFmtId="0" fontId="13" fillId="24" borderId="49" xfId="34" applyNumberFormat="1" applyFont="1" applyFill="1" applyBorder="1" applyAlignment="1">
      <alignment horizontal="center" vertical="center"/>
      <protection/>
    </xf>
    <xf numFmtId="0" fontId="1" fillId="24" borderId="35" xfId="34" applyNumberFormat="1" applyFont="1" applyFill="1" applyBorder="1" applyAlignment="1">
      <alignment horizontal="center" vertical="center"/>
      <protection/>
    </xf>
    <xf numFmtId="0" fontId="1" fillId="24" borderId="67" xfId="34" applyNumberFormat="1" applyFont="1" applyFill="1" applyBorder="1" applyAlignment="1">
      <alignment horizontal="center" vertical="center"/>
      <protection/>
    </xf>
    <xf numFmtId="0" fontId="1" fillId="0" borderId="51" xfId="34" applyFont="1" applyBorder="1" applyAlignment="1">
      <alignment horizontal="center" vertical="center"/>
      <protection/>
    </xf>
    <xf numFmtId="0" fontId="1" fillId="0" borderId="45" xfId="34" applyFont="1" applyBorder="1" applyAlignment="1">
      <alignment horizontal="center" vertical="center"/>
      <protection/>
    </xf>
    <xf numFmtId="0" fontId="1" fillId="0" borderId="41" xfId="34" applyNumberFormat="1" applyFont="1" applyBorder="1" applyAlignment="1">
      <alignment horizontal="left" vertical="center" shrinkToFit="1"/>
      <protection/>
    </xf>
    <xf numFmtId="0" fontId="1" fillId="0" borderId="45" xfId="34" applyNumberFormat="1" applyFont="1" applyBorder="1" applyAlignment="1">
      <alignment horizontal="left" vertical="center" shrinkToFit="1"/>
      <protection/>
    </xf>
    <xf numFmtId="0" fontId="1" fillId="0" borderId="52" xfId="34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0" fontId="1" fillId="0" borderId="44" xfId="34" applyNumberFormat="1" applyFont="1" applyBorder="1" applyAlignment="1">
      <alignment horizontal="left" vertical="center" shrinkToFit="1"/>
      <protection/>
    </xf>
    <xf numFmtId="49" fontId="18" fillId="0" borderId="83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" fillId="0" borderId="51" xfId="34" applyNumberFormat="1" applyFont="1" applyBorder="1" applyAlignment="1">
      <alignment horizontal="center" vertical="center" shrinkToFit="1"/>
      <protection/>
    </xf>
    <xf numFmtId="0" fontId="1" fillId="0" borderId="45" xfId="34" applyNumberFormat="1" applyFont="1" applyBorder="1" applyAlignment="1">
      <alignment horizontal="center" vertical="center" shrinkToFit="1"/>
      <protection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21" fillId="0" borderId="0" xfId="34" applyFont="1" applyAlignment="1">
      <alignment horizontal="center" vertical="center"/>
      <protection/>
    </xf>
    <xf numFmtId="0" fontId="1" fillId="0" borderId="52" xfId="34" applyFont="1" applyBorder="1" applyAlignment="1">
      <alignment horizontal="right" vertical="center"/>
      <protection/>
    </xf>
    <xf numFmtId="0" fontId="13" fillId="0" borderId="37" xfId="34" applyNumberFormat="1" applyFont="1" applyBorder="1" applyAlignment="1">
      <alignment horizontal="center" vertical="center" wrapText="1"/>
      <protection/>
    </xf>
    <xf numFmtId="0" fontId="13" fillId="0" borderId="15" xfId="34" applyNumberFormat="1" applyFont="1" applyBorder="1" applyAlignment="1">
      <alignment horizontal="center" vertical="center" wrapText="1"/>
      <protection/>
    </xf>
    <xf numFmtId="0" fontId="13" fillId="0" borderId="39" xfId="34" applyNumberFormat="1" applyFont="1" applyBorder="1" applyAlignment="1">
      <alignment horizontal="center" vertical="center" wrapText="1"/>
      <protection/>
    </xf>
    <xf numFmtId="182" fontId="26" fillId="0" borderId="82" xfId="0" applyNumberFormat="1" applyFont="1" applyFill="1" applyBorder="1" applyAlignment="1">
      <alignment horizontal="center" vertical="center" wrapText="1"/>
    </xf>
    <xf numFmtId="182" fontId="26" fillId="0" borderId="79" xfId="0" applyNumberFormat="1" applyFont="1" applyFill="1" applyBorder="1" applyAlignment="1">
      <alignment horizontal="center" vertical="center"/>
    </xf>
    <xf numFmtId="0" fontId="17" fillId="0" borderId="29" xfId="34" applyFont="1" applyBorder="1" applyAlignment="1">
      <alignment horizontal="center" vertical="center"/>
      <protection/>
    </xf>
    <xf numFmtId="182" fontId="22" fillId="0" borderId="77" xfId="0" applyNumberFormat="1" applyFont="1" applyFill="1" applyBorder="1" applyAlignment="1">
      <alignment horizontal="center" vertical="center" textRotation="255"/>
    </xf>
    <xf numFmtId="182" fontId="22" fillId="0" borderId="70" xfId="0" applyNumberFormat="1" applyFont="1" applyFill="1" applyBorder="1" applyAlignment="1">
      <alignment horizontal="center" vertical="center" textRotation="255"/>
    </xf>
    <xf numFmtId="182" fontId="23" fillId="0" borderId="9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9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7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76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0" fontId="1" fillId="0" borderId="89" xfId="34" applyNumberFormat="1" applyFont="1" applyBorder="1" applyAlignment="1">
      <alignment horizontal="center" vertical="center" shrinkToFit="1"/>
      <protection/>
    </xf>
    <xf numFmtId="0" fontId="1" fillId="0" borderId="35" xfId="34" applyNumberFormat="1" applyFont="1" applyBorder="1" applyAlignment="1">
      <alignment horizontal="center" vertical="center" shrinkToFit="1"/>
      <protection/>
    </xf>
    <xf numFmtId="0" fontId="1" fillId="0" borderId="49" xfId="34" applyNumberFormat="1" applyFont="1" applyBorder="1" applyAlignment="1">
      <alignment horizontal="center" vertical="center" shrinkToFit="1"/>
      <protection/>
    </xf>
    <xf numFmtId="0" fontId="13" fillId="0" borderId="10" xfId="34" applyNumberFormat="1" applyFont="1" applyBorder="1" applyAlignment="1">
      <alignment horizontal="center" vertical="center" textRotation="255" wrapText="1"/>
      <protection/>
    </xf>
    <xf numFmtId="0" fontId="13" fillId="0" borderId="38" xfId="34" applyNumberFormat="1" applyFont="1" applyBorder="1" applyAlignment="1">
      <alignment horizontal="center" vertical="center" textRotation="255" wrapText="1"/>
      <protection/>
    </xf>
    <xf numFmtId="0" fontId="13" fillId="0" borderId="84" xfId="34" applyNumberFormat="1" applyFont="1" applyBorder="1" applyAlignment="1">
      <alignment horizontal="center" vertical="center" textRotation="255" wrapText="1"/>
      <protection/>
    </xf>
    <xf numFmtId="0" fontId="13" fillId="0" borderId="83" xfId="34" applyNumberFormat="1" applyFont="1" applyBorder="1" applyAlignment="1">
      <alignment horizontal="center" vertical="center" textRotation="255" wrapText="1"/>
      <protection/>
    </xf>
    <xf numFmtId="188" fontId="18" fillId="0" borderId="63" xfId="41" applyNumberFormat="1" applyFont="1" applyFill="1" applyBorder="1" applyAlignment="1">
      <alignment horizontal="center"/>
    </xf>
    <xf numFmtId="188" fontId="18" fillId="0" borderId="42" xfId="41" applyNumberFormat="1" applyFont="1" applyFill="1" applyBorder="1" applyAlignment="1">
      <alignment horizontal="center"/>
    </xf>
    <xf numFmtId="188" fontId="18" fillId="0" borderId="64" xfId="41" applyNumberFormat="1" applyFont="1" applyFill="1" applyBorder="1" applyAlignment="1">
      <alignment horizontal="center"/>
    </xf>
    <xf numFmtId="188" fontId="18" fillId="0" borderId="65" xfId="41" applyNumberFormat="1" applyFont="1" applyFill="1" applyBorder="1" applyAlignment="1">
      <alignment horizontal="center"/>
    </xf>
    <xf numFmtId="188" fontId="18" fillId="0" borderId="51" xfId="41" applyNumberFormat="1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78" xfId="41" applyNumberFormat="1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" fillId="0" borderId="63" xfId="34" applyFont="1" applyBorder="1" applyAlignment="1">
      <alignment horizontal="center" vertical="center"/>
      <protection/>
    </xf>
    <xf numFmtId="0" fontId="13" fillId="0" borderId="55" xfId="34" applyNumberFormat="1" applyFont="1" applyBorder="1" applyAlignment="1">
      <alignment horizontal="center" vertical="center" textRotation="255" wrapText="1"/>
      <protection/>
    </xf>
    <xf numFmtId="0" fontId="18" fillId="0" borderId="52" xfId="0" applyFont="1" applyFill="1" applyBorder="1" applyAlignment="1">
      <alignment horizontal="center"/>
    </xf>
    <xf numFmtId="0" fontId="1" fillId="0" borderId="60" xfId="34" applyFont="1" applyBorder="1" applyAlignment="1">
      <alignment horizontal="center" vertical="center" shrinkToFit="1"/>
      <protection/>
    </xf>
    <xf numFmtId="0" fontId="1" fillId="0" borderId="47" xfId="34" applyFont="1" applyBorder="1" applyAlignment="1">
      <alignment horizontal="center" vertical="center" shrinkToFit="1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50" fillId="25" borderId="20" xfId="0" applyNumberFormat="1" applyFont="1" applyFill="1" applyBorder="1" applyAlignment="1">
      <alignment horizontal="left" vertical="center" shrinkToFit="1"/>
    </xf>
    <xf numFmtId="0" fontId="50" fillId="0" borderId="90" xfId="0" applyNumberFormat="1" applyFont="1" applyFill="1" applyBorder="1" applyAlignment="1">
      <alignment horizontal="center" vertical="center" textRotation="255" shrinkToFit="1"/>
    </xf>
    <xf numFmtId="0" fontId="50" fillId="0" borderId="76" xfId="0" applyNumberFormat="1" applyFont="1" applyFill="1" applyBorder="1" applyAlignment="1">
      <alignment horizontal="center" vertical="center" textRotation="255" shrinkToFit="1"/>
    </xf>
    <xf numFmtId="0" fontId="50" fillId="0" borderId="26" xfId="0" applyNumberFormat="1" applyFont="1" applyFill="1" applyBorder="1" applyAlignment="1">
      <alignment horizontal="center" vertical="center" textRotation="255" shrinkToFit="1"/>
    </xf>
    <xf numFmtId="0" fontId="48" fillId="0" borderId="61" xfId="0" applyFont="1" applyFill="1" applyBorder="1" applyAlignment="1">
      <alignment horizontal="center" vertical="center"/>
    </xf>
    <xf numFmtId="182" fontId="54" fillId="0" borderId="36" xfId="0" applyNumberFormat="1" applyFont="1" applyFill="1" applyBorder="1" applyAlignment="1">
      <alignment horizontal="center" vertical="center" shrinkToFit="1"/>
    </xf>
    <xf numFmtId="182" fontId="54" fillId="0" borderId="74" xfId="0" applyNumberFormat="1" applyFont="1" applyFill="1" applyBorder="1" applyAlignment="1">
      <alignment horizontal="center" vertical="center" shrinkToFit="1"/>
    </xf>
    <xf numFmtId="182" fontId="54" fillId="0" borderId="29" xfId="0" applyNumberFormat="1" applyFont="1" applyFill="1" applyBorder="1" applyAlignment="1">
      <alignment horizontal="center" vertical="center" shrinkToFit="1"/>
    </xf>
    <xf numFmtId="182" fontId="54" fillId="0" borderId="75" xfId="0" applyNumberFormat="1" applyFont="1" applyFill="1" applyBorder="1" applyAlignment="1">
      <alignment horizontal="center" vertical="center" shrinkToFit="1"/>
    </xf>
    <xf numFmtId="0" fontId="50" fillId="24" borderId="76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center" vertical="center"/>
    </xf>
    <xf numFmtId="0" fontId="50" fillId="24" borderId="24" xfId="0" applyFont="1" applyFill="1" applyBorder="1" applyAlignment="1">
      <alignment horizontal="center" vertical="center"/>
    </xf>
    <xf numFmtId="0" fontId="50" fillId="25" borderId="32" xfId="0" applyNumberFormat="1" applyFont="1" applyFill="1" applyBorder="1" applyAlignment="1">
      <alignment horizontal="left" vertical="center" shrinkToFit="1"/>
    </xf>
    <xf numFmtId="0" fontId="50" fillId="25" borderId="32" xfId="0" applyNumberFormat="1" applyFont="1" applyFill="1" applyBorder="1" applyAlignment="1">
      <alignment horizontal="left" vertical="center"/>
    </xf>
    <xf numFmtId="0" fontId="50" fillId="25" borderId="11" xfId="0" applyNumberFormat="1" applyFont="1" applyFill="1" applyBorder="1" applyAlignment="1">
      <alignment horizontal="left" vertical="center" shrinkToFit="1"/>
    </xf>
    <xf numFmtId="0" fontId="50" fillId="0" borderId="11" xfId="0" applyNumberFormat="1" applyFont="1" applyFill="1" applyBorder="1" applyAlignment="1">
      <alignment horizontal="left" vertical="center" shrinkToFit="1"/>
    </xf>
    <xf numFmtId="0" fontId="50" fillId="0" borderId="20" xfId="0" applyNumberFormat="1" applyFont="1" applyFill="1" applyBorder="1" applyAlignment="1">
      <alignment horizontal="left" vertical="center" shrinkToFit="1"/>
    </xf>
    <xf numFmtId="0" fontId="50" fillId="0" borderId="32" xfId="0" applyNumberFormat="1" applyFont="1" applyFill="1" applyBorder="1" applyAlignment="1">
      <alignment horizontal="left" vertical="center" shrinkToFit="1"/>
    </xf>
    <xf numFmtId="0" fontId="50" fillId="25" borderId="20" xfId="0" applyNumberFormat="1" applyFont="1" applyFill="1" applyBorder="1" applyAlignment="1">
      <alignment horizontal="left" vertical="center"/>
    </xf>
    <xf numFmtId="0" fontId="50" fillId="25" borderId="11" xfId="0" applyNumberFormat="1" applyFont="1" applyFill="1" applyBorder="1" applyAlignment="1">
      <alignment horizontal="left" vertical="center"/>
    </xf>
    <xf numFmtId="182" fontId="54" fillId="0" borderId="10" xfId="0" applyNumberFormat="1" applyFont="1" applyFill="1" applyBorder="1" applyAlignment="1">
      <alignment horizontal="center" vertical="center"/>
    </xf>
    <xf numFmtId="182" fontId="54" fillId="0" borderId="11" xfId="0" applyNumberFormat="1" applyFont="1" applyFill="1" applyBorder="1" applyAlignment="1">
      <alignment horizontal="center" vertical="center"/>
    </xf>
    <xf numFmtId="182" fontId="54" fillId="0" borderId="38" xfId="0" applyNumberFormat="1" applyFont="1" applyFill="1" applyBorder="1" applyAlignment="1">
      <alignment horizontal="center" vertical="center"/>
    </xf>
    <xf numFmtId="182" fontId="54" fillId="0" borderId="20" xfId="0" applyNumberFormat="1" applyFont="1" applyFill="1" applyBorder="1" applyAlignment="1">
      <alignment horizontal="center" vertical="center"/>
    </xf>
    <xf numFmtId="0" fontId="50" fillId="0" borderId="90" xfId="0" applyFont="1" applyFill="1" applyBorder="1" applyAlignment="1">
      <alignment horizontal="center" vertical="center" textRotation="255"/>
    </xf>
    <xf numFmtId="0" fontId="50" fillId="0" borderId="76" xfId="0" applyFont="1" applyFill="1" applyBorder="1" applyAlignment="1">
      <alignment horizontal="center" vertical="center" textRotation="255"/>
    </xf>
    <xf numFmtId="0" fontId="50" fillId="0" borderId="26" xfId="0" applyFont="1" applyFill="1" applyBorder="1" applyAlignment="1">
      <alignment horizontal="center" vertical="center" textRotation="255"/>
    </xf>
    <xf numFmtId="182" fontId="54" fillId="0" borderId="84" xfId="0" applyNumberFormat="1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0" fillId="24" borderId="15" xfId="0" applyFont="1" applyFill="1" applyBorder="1" applyAlignment="1">
      <alignment horizontal="center" vertical="center"/>
    </xf>
    <xf numFmtId="0" fontId="50" fillId="24" borderId="28" xfId="0" applyFont="1" applyFill="1" applyBorder="1" applyAlignment="1">
      <alignment horizontal="center" vertical="center"/>
    </xf>
    <xf numFmtId="182" fontId="50" fillId="0" borderId="81" xfId="0" applyNumberFormat="1" applyFont="1" applyFill="1" applyBorder="1" applyAlignment="1">
      <alignment horizontal="center" vertical="center" textRotation="255"/>
    </xf>
    <xf numFmtId="182" fontId="50" fillId="0" borderId="59" xfId="0" applyNumberFormat="1" applyFont="1" applyFill="1" applyBorder="1" applyAlignment="1">
      <alignment horizontal="center" vertical="center" textRotation="255"/>
    </xf>
    <xf numFmtId="182" fontId="50" fillId="0" borderId="78" xfId="0" applyNumberFormat="1" applyFont="1" applyFill="1" applyBorder="1" applyAlignment="1">
      <alignment horizontal="center" vertical="center" textRotation="255"/>
    </xf>
    <xf numFmtId="0" fontId="50" fillId="24" borderId="91" xfId="0" applyFont="1" applyFill="1" applyBorder="1" applyAlignment="1">
      <alignment horizontal="center" vertical="center"/>
    </xf>
    <xf numFmtId="0" fontId="50" fillId="24" borderId="29" xfId="0" applyFont="1" applyFill="1" applyBorder="1" applyAlignment="1">
      <alignment horizontal="center" vertical="center"/>
    </xf>
    <xf numFmtId="0" fontId="50" fillId="24" borderId="22" xfId="0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vertical="center" textRotation="255"/>
    </xf>
    <xf numFmtId="0" fontId="50" fillId="0" borderId="69" xfId="0" applyFont="1" applyFill="1" applyBorder="1" applyAlignment="1">
      <alignment vertical="center" textRotation="255"/>
    </xf>
    <xf numFmtId="0" fontId="50" fillId="0" borderId="72" xfId="0" applyFont="1" applyFill="1" applyBorder="1" applyAlignment="1">
      <alignment vertical="center" textRotation="255"/>
    </xf>
    <xf numFmtId="0" fontId="1" fillId="0" borderId="76" xfId="0" applyFont="1" applyBorder="1" applyAlignment="1">
      <alignment horizontal="center" vertical="center" textRotation="255"/>
    </xf>
    <xf numFmtId="0" fontId="50" fillId="0" borderId="90" xfId="0" applyFont="1" applyFill="1" applyBorder="1" applyAlignment="1">
      <alignment horizontal="center" vertical="center"/>
    </xf>
    <xf numFmtId="0" fontId="50" fillId="0" borderId="74" xfId="0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203" fontId="50" fillId="24" borderId="66" xfId="0" applyNumberFormat="1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 shrinkToFit="1"/>
    </xf>
    <xf numFmtId="0" fontId="50" fillId="0" borderId="65" xfId="0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203" fontId="50" fillId="24" borderId="77" xfId="0" applyNumberFormat="1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vertical="center" textRotation="255" wrapText="1"/>
    </xf>
    <xf numFmtId="0" fontId="50" fillId="0" borderId="69" xfId="0" applyFont="1" applyFill="1" applyBorder="1" applyAlignment="1">
      <alignment vertical="center" textRotation="255" wrapText="1"/>
    </xf>
    <xf numFmtId="0" fontId="50" fillId="0" borderId="72" xfId="0" applyFont="1" applyFill="1" applyBorder="1" applyAlignment="1">
      <alignment vertical="center" textRotation="255" wrapText="1"/>
    </xf>
    <xf numFmtId="0" fontId="50" fillId="0" borderId="70" xfId="0" applyFont="1" applyFill="1" applyBorder="1" applyAlignment="1">
      <alignment horizontal="center" vertical="center" textRotation="255"/>
    </xf>
    <xf numFmtId="0" fontId="50" fillId="0" borderId="70" xfId="0" applyFont="1" applyFill="1" applyBorder="1" applyAlignment="1">
      <alignment vertical="center" textRotation="255"/>
    </xf>
    <xf numFmtId="0" fontId="50" fillId="0" borderId="79" xfId="0" applyFont="1" applyFill="1" applyBorder="1" applyAlignment="1">
      <alignment vertical="center" textRotation="255"/>
    </xf>
    <xf numFmtId="0" fontId="47" fillId="0" borderId="61" xfId="0" applyFont="1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2" xfId="33"/>
    <cellStyle name="一般_菜單調查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" name="Picture 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2" name="Picture 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3" name="Picture 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4" name="Picture 4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5" name="Picture 5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6" name="Picture 6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7" name="Picture 7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8" name="Picture 9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9" name="Picture 10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0" name="Picture 1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1" name="Picture 1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2" name="Picture 1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1">
      <selection activeCell="I4" sqref="I4:I12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392" t="s">
        <v>170</v>
      </c>
      <c r="C1" s="392"/>
      <c r="D1" s="392"/>
      <c r="E1" s="392"/>
      <c r="F1" s="392"/>
      <c r="G1" s="392"/>
      <c r="H1" s="392"/>
      <c r="I1" s="392"/>
      <c r="J1" s="392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254</v>
      </c>
    </row>
    <row r="4" spans="2:10" s="7" customFormat="1" ht="19.5" customHeight="1">
      <c r="B4" s="10">
        <v>9</v>
      </c>
      <c r="C4" s="393"/>
      <c r="D4" s="396"/>
      <c r="E4" s="8" t="s">
        <v>172</v>
      </c>
      <c r="F4" s="8" t="s">
        <v>178</v>
      </c>
      <c r="G4" s="8" t="s">
        <v>184</v>
      </c>
      <c r="H4" s="8" t="s">
        <v>188</v>
      </c>
      <c r="I4" s="396"/>
      <c r="J4" s="9" t="s">
        <v>255</v>
      </c>
    </row>
    <row r="5" spans="2:10" s="7" customFormat="1" ht="19.5" customHeight="1">
      <c r="B5" s="10" t="s">
        <v>9</v>
      </c>
      <c r="C5" s="394"/>
      <c r="D5" s="396"/>
      <c r="E5" s="29" t="s">
        <v>253</v>
      </c>
      <c r="F5" s="29" t="s">
        <v>179</v>
      </c>
      <c r="G5" s="29" t="s">
        <v>185</v>
      </c>
      <c r="H5" s="29" t="s">
        <v>189</v>
      </c>
      <c r="I5" s="396"/>
      <c r="J5" s="11" t="s">
        <v>256</v>
      </c>
    </row>
    <row r="6" spans="2:10" s="7" customFormat="1" ht="19.5" customHeight="1">
      <c r="B6" s="10">
        <v>1</v>
      </c>
      <c r="C6" s="394"/>
      <c r="D6" s="396"/>
      <c r="E6" s="29" t="s">
        <v>173</v>
      </c>
      <c r="F6" s="29" t="s">
        <v>180</v>
      </c>
      <c r="G6" s="29" t="s">
        <v>186</v>
      </c>
      <c r="H6" s="29" t="s">
        <v>190</v>
      </c>
      <c r="I6" s="396"/>
      <c r="J6" s="9" t="s">
        <v>257</v>
      </c>
    </row>
    <row r="7" spans="2:10" s="7" customFormat="1" ht="19.5" customHeight="1">
      <c r="B7" s="10" t="s">
        <v>7</v>
      </c>
      <c r="C7" s="394"/>
      <c r="D7" s="396"/>
      <c r="E7" s="29" t="s">
        <v>174</v>
      </c>
      <c r="F7" s="29" t="s">
        <v>181</v>
      </c>
      <c r="G7" s="29" t="s">
        <v>187</v>
      </c>
      <c r="H7" s="29" t="s">
        <v>191</v>
      </c>
      <c r="I7" s="396"/>
      <c r="J7" s="12" t="s">
        <v>258</v>
      </c>
    </row>
    <row r="8" spans="2:10" s="7" customFormat="1" ht="19.5" customHeight="1">
      <c r="B8" s="399" t="s">
        <v>176</v>
      </c>
      <c r="C8" s="394"/>
      <c r="D8" s="396"/>
      <c r="E8" s="29" t="s">
        <v>175</v>
      </c>
      <c r="F8" s="29" t="s">
        <v>182</v>
      </c>
      <c r="G8" s="29"/>
      <c r="H8" s="29"/>
      <c r="I8" s="396"/>
      <c r="J8" s="9" t="s">
        <v>259</v>
      </c>
    </row>
    <row r="9" spans="2:10" s="7" customFormat="1" ht="19.5" customHeight="1">
      <c r="B9" s="399"/>
      <c r="C9" s="395"/>
      <c r="D9" s="396"/>
      <c r="E9" s="29" t="s">
        <v>246</v>
      </c>
      <c r="F9" s="29" t="s">
        <v>183</v>
      </c>
      <c r="G9" s="29"/>
      <c r="H9" s="29"/>
      <c r="I9" s="396"/>
      <c r="J9" s="12" t="s">
        <v>260</v>
      </c>
    </row>
    <row r="10" spans="2:10" s="7" customFormat="1" ht="19.5">
      <c r="B10" s="400"/>
      <c r="C10" s="14"/>
      <c r="D10" s="396"/>
      <c r="E10" s="29"/>
      <c r="F10" s="29"/>
      <c r="G10" s="29"/>
      <c r="H10" s="29"/>
      <c r="I10" s="396"/>
      <c r="J10" s="9" t="s">
        <v>261</v>
      </c>
    </row>
    <row r="11" spans="2:10" s="7" customFormat="1" ht="19.5">
      <c r="B11" s="13" t="s">
        <v>177</v>
      </c>
      <c r="C11" s="24"/>
      <c r="D11" s="396"/>
      <c r="E11" s="29"/>
      <c r="F11" s="29"/>
      <c r="G11" s="29"/>
      <c r="H11" s="29"/>
      <c r="I11" s="396"/>
      <c r="J11" s="12" t="s">
        <v>262</v>
      </c>
    </row>
    <row r="12" spans="2:10" s="7" customFormat="1" ht="19.5">
      <c r="B12" s="25">
        <v>216</v>
      </c>
      <c r="C12" s="15"/>
      <c r="D12" s="397"/>
      <c r="E12" s="29"/>
      <c r="F12" s="29"/>
      <c r="G12" s="29"/>
      <c r="H12" s="29"/>
      <c r="I12" s="397"/>
      <c r="J12" s="16"/>
    </row>
    <row r="13" spans="2:10" s="7" customFormat="1" ht="19.5">
      <c r="B13" s="10">
        <v>9</v>
      </c>
      <c r="C13" s="393"/>
      <c r="D13" s="398"/>
      <c r="E13" s="17" t="s">
        <v>192</v>
      </c>
      <c r="F13" s="17" t="s">
        <v>199</v>
      </c>
      <c r="G13" s="17" t="s">
        <v>202</v>
      </c>
      <c r="H13" s="17" t="s">
        <v>204</v>
      </c>
      <c r="I13" s="398" t="s">
        <v>79</v>
      </c>
      <c r="J13" s="18" t="s">
        <v>255</v>
      </c>
    </row>
    <row r="14" spans="2:10" s="7" customFormat="1" ht="19.5">
      <c r="B14" s="10" t="s">
        <v>6</v>
      </c>
      <c r="C14" s="394"/>
      <c r="D14" s="396"/>
      <c r="E14" s="29" t="s">
        <v>193</v>
      </c>
      <c r="F14" s="29" t="s">
        <v>200</v>
      </c>
      <c r="G14" s="29" t="s">
        <v>203</v>
      </c>
      <c r="H14" s="29" t="s">
        <v>205</v>
      </c>
      <c r="I14" s="396"/>
      <c r="J14" s="12" t="s">
        <v>263</v>
      </c>
    </row>
    <row r="15" spans="2:10" s="7" customFormat="1" ht="19.5">
      <c r="B15" s="10">
        <v>2</v>
      </c>
      <c r="C15" s="394"/>
      <c r="D15" s="396"/>
      <c r="E15" s="29" t="s">
        <v>194</v>
      </c>
      <c r="F15" s="29" t="s">
        <v>201</v>
      </c>
      <c r="G15" s="29" t="s">
        <v>187</v>
      </c>
      <c r="H15" s="29" t="s">
        <v>206</v>
      </c>
      <c r="I15" s="396"/>
      <c r="J15" s="9" t="s">
        <v>257</v>
      </c>
    </row>
    <row r="16" spans="2:10" s="7" customFormat="1" ht="19.5">
      <c r="B16" s="10" t="s">
        <v>7</v>
      </c>
      <c r="C16" s="394"/>
      <c r="D16" s="396"/>
      <c r="E16" s="29" t="s">
        <v>195</v>
      </c>
      <c r="F16" s="29" t="s">
        <v>187</v>
      </c>
      <c r="G16" s="29"/>
      <c r="H16" s="29" t="s">
        <v>207</v>
      </c>
      <c r="I16" s="396"/>
      <c r="J16" s="12" t="s">
        <v>264</v>
      </c>
    </row>
    <row r="17" spans="2:10" s="7" customFormat="1" ht="19.5">
      <c r="B17" s="399" t="s">
        <v>198</v>
      </c>
      <c r="C17" s="394"/>
      <c r="D17" s="396"/>
      <c r="E17" s="29" t="s">
        <v>196</v>
      </c>
      <c r="F17" s="32" t="s">
        <v>247</v>
      </c>
      <c r="G17" s="29"/>
      <c r="H17" s="29" t="s">
        <v>208</v>
      </c>
      <c r="I17" s="396"/>
      <c r="J17" s="9" t="s">
        <v>259</v>
      </c>
    </row>
    <row r="18" spans="2:10" s="7" customFormat="1" ht="19.5">
      <c r="B18" s="399"/>
      <c r="C18" s="395"/>
      <c r="D18" s="396"/>
      <c r="E18" s="29" t="s">
        <v>197</v>
      </c>
      <c r="F18" s="29"/>
      <c r="G18" s="29"/>
      <c r="H18" s="29"/>
      <c r="I18" s="396"/>
      <c r="J18" s="12" t="s">
        <v>265</v>
      </c>
    </row>
    <row r="19" spans="2:10" s="7" customFormat="1" ht="19.5">
      <c r="B19" s="400"/>
      <c r="C19" s="14"/>
      <c r="D19" s="396"/>
      <c r="E19" s="29"/>
      <c r="F19" s="29"/>
      <c r="G19" s="29"/>
      <c r="H19" s="29"/>
      <c r="I19" s="396"/>
      <c r="J19" s="9" t="s">
        <v>261</v>
      </c>
    </row>
    <row r="20" spans="2:10" s="7" customFormat="1" ht="19.5">
      <c r="B20" s="13" t="s">
        <v>177</v>
      </c>
      <c r="C20" s="24"/>
      <c r="D20" s="396"/>
      <c r="E20" s="29"/>
      <c r="F20" s="29"/>
      <c r="G20" s="29"/>
      <c r="H20" s="29"/>
      <c r="I20" s="396"/>
      <c r="J20" s="12" t="s">
        <v>266</v>
      </c>
    </row>
    <row r="21" spans="2:10" s="7" customFormat="1" ht="19.5">
      <c r="B21" s="25">
        <v>216</v>
      </c>
      <c r="C21" s="15"/>
      <c r="D21" s="397"/>
      <c r="E21" s="29"/>
      <c r="F21" s="29"/>
      <c r="G21" s="29"/>
      <c r="H21" s="29"/>
      <c r="I21" s="397"/>
      <c r="J21" s="16"/>
    </row>
    <row r="22" spans="2:10" s="7" customFormat="1" ht="19.5">
      <c r="B22" s="10">
        <v>9</v>
      </c>
      <c r="C22" s="393"/>
      <c r="D22" s="398"/>
      <c r="E22" s="402" t="s">
        <v>251</v>
      </c>
      <c r="F22" s="403"/>
      <c r="G22" s="17" t="s">
        <v>250</v>
      </c>
      <c r="H22" s="17" t="s">
        <v>215</v>
      </c>
      <c r="I22" s="398"/>
      <c r="J22" s="18" t="s">
        <v>255</v>
      </c>
    </row>
    <row r="23" spans="2:10" s="7" customFormat="1" ht="19.5">
      <c r="B23" s="10" t="s">
        <v>6</v>
      </c>
      <c r="C23" s="394"/>
      <c r="D23" s="396"/>
      <c r="E23" s="29" t="s">
        <v>209</v>
      </c>
      <c r="F23" s="29" t="s">
        <v>212</v>
      </c>
      <c r="G23" s="32" t="s">
        <v>252</v>
      </c>
      <c r="H23" s="29" t="s">
        <v>216</v>
      </c>
      <c r="I23" s="396"/>
      <c r="J23" s="12" t="s">
        <v>267</v>
      </c>
    </row>
    <row r="24" spans="2:10" s="7" customFormat="1" ht="19.5">
      <c r="B24" s="10">
        <v>3</v>
      </c>
      <c r="C24" s="394"/>
      <c r="D24" s="396"/>
      <c r="E24" s="29" t="s">
        <v>210</v>
      </c>
      <c r="F24" s="29" t="s">
        <v>213</v>
      </c>
      <c r="G24" s="29"/>
      <c r="H24" s="29" t="s">
        <v>217</v>
      </c>
      <c r="I24" s="396"/>
      <c r="J24" s="9" t="s">
        <v>257</v>
      </c>
    </row>
    <row r="25" spans="2:10" s="7" customFormat="1" ht="19.5">
      <c r="B25" s="10" t="s">
        <v>7</v>
      </c>
      <c r="C25" s="394"/>
      <c r="D25" s="396"/>
      <c r="E25" s="29" t="s">
        <v>211</v>
      </c>
      <c r="G25" s="29"/>
      <c r="H25" s="29" t="s">
        <v>208</v>
      </c>
      <c r="I25" s="396"/>
      <c r="J25" s="12" t="s">
        <v>268</v>
      </c>
    </row>
    <row r="26" spans="2:10" s="7" customFormat="1" ht="19.5">
      <c r="B26" s="399" t="s">
        <v>214</v>
      </c>
      <c r="C26" s="394"/>
      <c r="D26" s="396"/>
      <c r="E26" s="29" t="s">
        <v>208</v>
      </c>
      <c r="F26" s="29"/>
      <c r="G26" s="29"/>
      <c r="H26" s="29"/>
      <c r="I26" s="396"/>
      <c r="J26" s="9" t="s">
        <v>259</v>
      </c>
    </row>
    <row r="27" spans="2:10" s="7" customFormat="1" ht="19.5">
      <c r="B27" s="399"/>
      <c r="C27" s="395"/>
      <c r="D27" s="396"/>
      <c r="F27" s="29"/>
      <c r="G27" s="29"/>
      <c r="H27" s="29"/>
      <c r="I27" s="396"/>
      <c r="J27" s="12" t="s">
        <v>269</v>
      </c>
    </row>
    <row r="28" spans="2:10" s="7" customFormat="1" ht="19.5">
      <c r="B28" s="400"/>
      <c r="C28" s="14"/>
      <c r="D28" s="396"/>
      <c r="F28" s="29"/>
      <c r="G28" s="29"/>
      <c r="H28" s="29"/>
      <c r="I28" s="396"/>
      <c r="J28" s="9" t="s">
        <v>261</v>
      </c>
    </row>
    <row r="29" spans="2:10" s="7" customFormat="1" ht="19.5">
      <c r="B29" s="13" t="s">
        <v>177</v>
      </c>
      <c r="C29" s="24"/>
      <c r="D29" s="396"/>
      <c r="F29" s="29"/>
      <c r="G29" s="29"/>
      <c r="H29" s="29"/>
      <c r="I29" s="396"/>
      <c r="J29" s="12" t="s">
        <v>270</v>
      </c>
    </row>
    <row r="30" spans="2:10" s="7" customFormat="1" ht="19.5">
      <c r="B30" s="25">
        <v>216</v>
      </c>
      <c r="C30" s="15"/>
      <c r="D30" s="397"/>
      <c r="E30" s="29"/>
      <c r="F30" s="29"/>
      <c r="G30" s="29"/>
      <c r="H30" s="29"/>
      <c r="I30" s="397"/>
      <c r="J30" s="16"/>
    </row>
    <row r="31" spans="2:10" s="7" customFormat="1" ht="19.5">
      <c r="B31" s="10">
        <v>9</v>
      </c>
      <c r="C31" s="393"/>
      <c r="D31" s="398"/>
      <c r="E31" s="17" t="s">
        <v>218</v>
      </c>
      <c r="F31" s="17" t="s">
        <v>221</v>
      </c>
      <c r="G31" s="17" t="s">
        <v>225</v>
      </c>
      <c r="H31" s="17" t="s">
        <v>228</v>
      </c>
      <c r="I31" s="398" t="s">
        <v>79</v>
      </c>
      <c r="J31" s="18" t="s">
        <v>255</v>
      </c>
    </row>
    <row r="32" spans="2:10" ht="16.5">
      <c r="B32" s="10" t="s">
        <v>6</v>
      </c>
      <c r="C32" s="394"/>
      <c r="D32" s="396"/>
      <c r="E32" s="29" t="s">
        <v>219</v>
      </c>
      <c r="F32" s="29" t="s">
        <v>222</v>
      </c>
      <c r="G32" s="29" t="s">
        <v>226</v>
      </c>
      <c r="H32" s="29" t="s">
        <v>229</v>
      </c>
      <c r="I32" s="396"/>
      <c r="J32" s="12" t="s">
        <v>271</v>
      </c>
    </row>
    <row r="33" spans="2:10" ht="16.5">
      <c r="B33" s="10">
        <v>4</v>
      </c>
      <c r="C33" s="394"/>
      <c r="D33" s="396"/>
      <c r="E33" s="29"/>
      <c r="F33" s="29" t="s">
        <v>223</v>
      </c>
      <c r="G33" s="29" t="s">
        <v>227</v>
      </c>
      <c r="H33" s="29" t="s">
        <v>230</v>
      </c>
      <c r="I33" s="396"/>
      <c r="J33" s="9" t="s">
        <v>257</v>
      </c>
    </row>
    <row r="34" spans="2:10" ht="16.5">
      <c r="B34" s="10" t="s">
        <v>7</v>
      </c>
      <c r="C34" s="394"/>
      <c r="D34" s="396"/>
      <c r="E34" s="29"/>
      <c r="F34" s="29" t="s">
        <v>224</v>
      </c>
      <c r="G34" s="29" t="s">
        <v>187</v>
      </c>
      <c r="H34" s="29" t="s">
        <v>231</v>
      </c>
      <c r="I34" s="396"/>
      <c r="J34" s="12" t="s">
        <v>272</v>
      </c>
    </row>
    <row r="35" spans="2:10" ht="16.5">
      <c r="B35" s="399" t="s">
        <v>220</v>
      </c>
      <c r="C35" s="394"/>
      <c r="D35" s="396"/>
      <c r="E35" s="29"/>
      <c r="F35" s="29" t="s">
        <v>208</v>
      </c>
      <c r="G35" s="29"/>
      <c r="H35" s="29"/>
      <c r="I35" s="396"/>
      <c r="J35" s="9" t="s">
        <v>259</v>
      </c>
    </row>
    <row r="36" spans="2:10" ht="16.5">
      <c r="B36" s="399"/>
      <c r="C36" s="395"/>
      <c r="D36" s="396"/>
      <c r="E36" s="29"/>
      <c r="F36" s="32" t="s">
        <v>248</v>
      </c>
      <c r="G36" s="29"/>
      <c r="H36" s="29"/>
      <c r="I36" s="396"/>
      <c r="J36" s="12" t="s">
        <v>273</v>
      </c>
    </row>
    <row r="37" spans="2:10" ht="16.5">
      <c r="B37" s="400"/>
      <c r="C37" s="14"/>
      <c r="D37" s="396"/>
      <c r="E37" s="29"/>
      <c r="F37" s="32" t="s">
        <v>249</v>
      </c>
      <c r="G37" s="29"/>
      <c r="H37" s="29"/>
      <c r="I37" s="396"/>
      <c r="J37" s="9" t="s">
        <v>261</v>
      </c>
    </row>
    <row r="38" spans="2:10" ht="16.5">
      <c r="B38" s="13" t="s">
        <v>177</v>
      </c>
      <c r="C38" s="24"/>
      <c r="D38" s="396"/>
      <c r="E38" s="29"/>
      <c r="F38" s="29"/>
      <c r="G38" s="29"/>
      <c r="H38" s="29"/>
      <c r="I38" s="396"/>
      <c r="J38" s="12" t="s">
        <v>274</v>
      </c>
    </row>
    <row r="39" spans="2:10" ht="16.5">
      <c r="B39" s="25">
        <v>216</v>
      </c>
      <c r="C39" s="15"/>
      <c r="D39" s="397"/>
      <c r="E39" s="29"/>
      <c r="F39" s="29"/>
      <c r="G39" s="29"/>
      <c r="H39" s="29"/>
      <c r="I39" s="397"/>
      <c r="J39" s="16"/>
    </row>
    <row r="40" spans="2:10" ht="19.5">
      <c r="B40" s="10">
        <v>9</v>
      </c>
      <c r="C40" s="393"/>
      <c r="D40" s="398"/>
      <c r="E40" s="17" t="s">
        <v>232</v>
      </c>
      <c r="F40" s="17" t="s">
        <v>238</v>
      </c>
      <c r="G40" s="17" t="s">
        <v>241</v>
      </c>
      <c r="H40" s="17" t="s">
        <v>243</v>
      </c>
      <c r="I40" s="398"/>
      <c r="J40" s="18" t="s">
        <v>255</v>
      </c>
    </row>
    <row r="41" spans="2:10" ht="16.5">
      <c r="B41" s="10" t="s">
        <v>6</v>
      </c>
      <c r="C41" s="394"/>
      <c r="D41" s="396"/>
      <c r="E41" s="29" t="s">
        <v>233</v>
      </c>
      <c r="F41" s="29" t="s">
        <v>239</v>
      </c>
      <c r="G41" s="29" t="s">
        <v>242</v>
      </c>
      <c r="H41" s="29" t="s">
        <v>244</v>
      </c>
      <c r="I41" s="396"/>
      <c r="J41" s="12" t="s">
        <v>275</v>
      </c>
    </row>
    <row r="42" spans="2:10" ht="16.5">
      <c r="B42" s="10">
        <v>5</v>
      </c>
      <c r="C42" s="394"/>
      <c r="D42" s="396"/>
      <c r="E42" s="29" t="s">
        <v>234</v>
      </c>
      <c r="F42" s="29" t="s">
        <v>240</v>
      </c>
      <c r="G42" s="29" t="s">
        <v>187</v>
      </c>
      <c r="H42" s="29" t="s">
        <v>245</v>
      </c>
      <c r="I42" s="396"/>
      <c r="J42" s="9" t="s">
        <v>257</v>
      </c>
    </row>
    <row r="43" spans="2:10" ht="16.5">
      <c r="B43" s="10" t="s">
        <v>7</v>
      </c>
      <c r="C43" s="394"/>
      <c r="D43" s="396"/>
      <c r="E43" s="29" t="s">
        <v>235</v>
      </c>
      <c r="F43" s="29"/>
      <c r="G43" s="29"/>
      <c r="H43" s="29"/>
      <c r="I43" s="396"/>
      <c r="J43" s="12" t="s">
        <v>276</v>
      </c>
    </row>
    <row r="44" spans="2:10" ht="16.5">
      <c r="B44" s="399" t="s">
        <v>237</v>
      </c>
      <c r="C44" s="394"/>
      <c r="D44" s="396"/>
      <c r="E44" s="29" t="s">
        <v>236</v>
      </c>
      <c r="F44" s="29"/>
      <c r="G44" s="29"/>
      <c r="H44" s="29"/>
      <c r="I44" s="396"/>
      <c r="J44" s="9" t="s">
        <v>259</v>
      </c>
    </row>
    <row r="45" spans="2:10" ht="16.5">
      <c r="B45" s="399"/>
      <c r="C45" s="395"/>
      <c r="D45" s="396"/>
      <c r="E45" s="29"/>
      <c r="F45" s="29"/>
      <c r="G45" s="29"/>
      <c r="H45" s="29"/>
      <c r="I45" s="396"/>
      <c r="J45" s="12" t="s">
        <v>277</v>
      </c>
    </row>
    <row r="46" spans="2:10" ht="16.5">
      <c r="B46" s="400"/>
      <c r="C46" s="14"/>
      <c r="D46" s="396"/>
      <c r="E46" s="29"/>
      <c r="F46" s="29"/>
      <c r="G46" s="29"/>
      <c r="H46" s="29"/>
      <c r="I46" s="396"/>
      <c r="J46" s="9" t="s">
        <v>261</v>
      </c>
    </row>
    <row r="47" spans="2:10" ht="16.5">
      <c r="B47" s="13" t="s">
        <v>177</v>
      </c>
      <c r="C47" s="24"/>
      <c r="D47" s="396"/>
      <c r="E47" s="29"/>
      <c r="F47" s="29"/>
      <c r="G47" s="29"/>
      <c r="H47" s="29"/>
      <c r="I47" s="396"/>
      <c r="J47" s="12" t="s">
        <v>278</v>
      </c>
    </row>
    <row r="48" spans="2:10" ht="17.25" thickBot="1">
      <c r="B48" s="26">
        <v>216</v>
      </c>
      <c r="C48" s="20"/>
      <c r="D48" s="401"/>
      <c r="E48" s="62"/>
      <c r="F48" s="29"/>
      <c r="G48" s="29"/>
      <c r="H48" s="29"/>
      <c r="I48" s="401"/>
      <c r="J48" s="21"/>
    </row>
    <row r="49" spans="3:10" ht="21.75" customHeight="1">
      <c r="C49" s="1"/>
      <c r="F49" s="391" t="s">
        <v>171</v>
      </c>
      <c r="G49" s="391"/>
      <c r="H49" s="391"/>
      <c r="I49" s="391"/>
      <c r="J49" s="391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sheetProtection/>
  <mergeCells count="23">
    <mergeCell ref="B8:B10"/>
    <mergeCell ref="B17:B19"/>
    <mergeCell ref="B35:B37"/>
    <mergeCell ref="B44:B46"/>
    <mergeCell ref="I13:I21"/>
    <mergeCell ref="B26:B28"/>
    <mergeCell ref="C31:C36"/>
    <mergeCell ref="C40:C45"/>
    <mergeCell ref="D40:D48"/>
    <mergeCell ref="I40:I48"/>
    <mergeCell ref="D31:D39"/>
    <mergeCell ref="I31:I39"/>
    <mergeCell ref="E22:F22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I22:I30"/>
  </mergeCells>
  <printOptions horizontalCentered="1"/>
  <pageMargins left="0.1968503937007874" right="0.1968503937007874" top="0.11811023622047245" bottom="0.11811023622047245" header="0.4724409448818898" footer="0.4724409448818898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405" t="str">
        <f>SUBSTITUTE('三菜'!B1,"食譜設計","意見調查表")</f>
        <v>嘉義縣灣內國小 103學年度第1學期第1週午餐意見調查表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2:14" ht="16.5">
      <c r="B3" s="406" t="s">
        <v>23</v>
      </c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2:14" ht="16.5">
      <c r="B4" s="390" t="s">
        <v>0</v>
      </c>
      <c r="C4" s="390" t="s">
        <v>1</v>
      </c>
      <c r="D4" s="390" t="s">
        <v>15</v>
      </c>
      <c r="E4" s="404" t="s">
        <v>24</v>
      </c>
      <c r="F4" s="404"/>
      <c r="G4" s="404"/>
      <c r="H4" s="404" t="s">
        <v>16</v>
      </c>
      <c r="I4" s="404"/>
      <c r="J4" s="404"/>
      <c r="K4" s="404" t="s">
        <v>25</v>
      </c>
      <c r="L4" s="404"/>
      <c r="M4" s="404"/>
      <c r="N4" s="385" t="s">
        <v>26</v>
      </c>
    </row>
    <row r="5" spans="2:14" ht="16.5">
      <c r="B5" s="390"/>
      <c r="C5" s="390"/>
      <c r="D5" s="390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386"/>
    </row>
    <row r="6" spans="2:14" ht="16.5">
      <c r="B6" s="34">
        <f>IF('三菜'!B4&lt;&gt;"",'三菜'!B4,"")</f>
        <v>9</v>
      </c>
      <c r="C6" s="380" t="str">
        <f>RIGHT(IF('三菜'!B8&lt;&gt;"",'三菜'!B8,""),1)</f>
        <v>一</v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383"/>
    </row>
    <row r="7" spans="2:14" ht="16.5">
      <c r="B7" s="36" t="s">
        <v>6</v>
      </c>
      <c r="C7" s="388"/>
      <c r="D7" s="35" t="str">
        <f>IF('三菜'!E4&gt;"",'三菜'!E4,"")</f>
        <v>咖哩雞</v>
      </c>
      <c r="E7" s="35"/>
      <c r="F7" s="35"/>
      <c r="G7" s="35"/>
      <c r="H7" s="35"/>
      <c r="I7" s="35"/>
      <c r="J7" s="35"/>
      <c r="K7" s="35"/>
      <c r="L7" s="35"/>
      <c r="M7" s="35"/>
      <c r="N7" s="384"/>
    </row>
    <row r="8" spans="2:14" ht="16.5">
      <c r="B8" s="36">
        <f>IF('三菜'!B6&lt;&gt;"",'三菜'!B6,"")</f>
        <v>1</v>
      </c>
      <c r="C8" s="388"/>
      <c r="D8" s="35" t="str">
        <f>IF('三菜'!F4&gt;"",'三菜'!F4,"")</f>
        <v>珍菇拌豆干</v>
      </c>
      <c r="E8" s="35"/>
      <c r="F8" s="35"/>
      <c r="G8" s="35"/>
      <c r="H8" s="35"/>
      <c r="I8" s="35"/>
      <c r="J8" s="35"/>
      <c r="K8" s="35"/>
      <c r="L8" s="35"/>
      <c r="M8" s="35"/>
      <c r="N8" s="384"/>
    </row>
    <row r="9" spans="2:14" ht="16.5">
      <c r="B9" s="36" t="s">
        <v>7</v>
      </c>
      <c r="C9" s="388"/>
      <c r="D9" s="35" t="str">
        <f>IF('三菜'!G4&gt;"",'三菜'!G4,"")</f>
        <v>鮮炒高麗菜</v>
      </c>
      <c r="E9" s="35"/>
      <c r="F9" s="35"/>
      <c r="G9" s="35"/>
      <c r="H9" s="35"/>
      <c r="I9" s="35"/>
      <c r="J9" s="35"/>
      <c r="K9" s="35"/>
      <c r="L9" s="35"/>
      <c r="M9" s="35"/>
      <c r="N9" s="384"/>
    </row>
    <row r="10" spans="2:14" ht="16.5">
      <c r="B10" s="37"/>
      <c r="C10" s="388"/>
      <c r="D10" s="35" t="str">
        <f>IF('三菜'!H4&gt;"",'三菜'!H4,"")</f>
        <v>冬瓜排骨湯</v>
      </c>
      <c r="E10" s="35"/>
      <c r="F10" s="35"/>
      <c r="G10" s="35"/>
      <c r="H10" s="35"/>
      <c r="I10" s="35"/>
      <c r="J10" s="35"/>
      <c r="K10" s="35"/>
      <c r="L10" s="35"/>
      <c r="M10" s="35"/>
      <c r="N10" s="384"/>
    </row>
    <row r="11" spans="2:14" ht="17.25" thickBot="1">
      <c r="B11" s="38"/>
      <c r="C11" s="389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378"/>
    </row>
    <row r="12" spans="2:14" ht="16.5" customHeight="1">
      <c r="B12" s="40">
        <f>IF('三菜'!B13&lt;&gt;"",'三菜'!B13,"")</f>
        <v>9</v>
      </c>
      <c r="C12" s="387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379"/>
    </row>
    <row r="13" spans="2:14" ht="16.5">
      <c r="B13" s="36" t="s">
        <v>6</v>
      </c>
      <c r="C13" s="388"/>
      <c r="D13" s="35" t="str">
        <f>IF('三菜'!E13&gt;"",'三菜'!E13,"")</f>
        <v>蘿蔔燒肉</v>
      </c>
      <c r="E13" s="35"/>
      <c r="F13" s="35"/>
      <c r="G13" s="35"/>
      <c r="H13" s="35"/>
      <c r="I13" s="35"/>
      <c r="J13" s="35"/>
      <c r="K13" s="35"/>
      <c r="L13" s="35"/>
      <c r="M13" s="35"/>
      <c r="N13" s="384"/>
    </row>
    <row r="14" spans="2:14" ht="16.5">
      <c r="B14" s="36">
        <f>IF('三菜'!B15&lt;&gt;"",'三菜'!B15,"")</f>
        <v>2</v>
      </c>
      <c r="C14" s="388"/>
      <c r="D14" s="35" t="str">
        <f>IF('三菜'!F13&gt;"",'三菜'!F13,"")</f>
        <v>茄燒甜條</v>
      </c>
      <c r="E14" s="35"/>
      <c r="F14" s="35"/>
      <c r="G14" s="35"/>
      <c r="H14" s="35"/>
      <c r="I14" s="35"/>
      <c r="J14" s="35"/>
      <c r="K14" s="35"/>
      <c r="L14" s="35"/>
      <c r="M14" s="35"/>
      <c r="N14" s="384"/>
    </row>
    <row r="15" spans="2:14" ht="16.5">
      <c r="B15" s="36" t="s">
        <v>7</v>
      </c>
      <c r="C15" s="388"/>
      <c r="D15" s="35" t="str">
        <f>IF('三菜'!G13&gt;"",'三菜'!G13,"")</f>
        <v>炒油菜</v>
      </c>
      <c r="E15" s="35"/>
      <c r="F15" s="35"/>
      <c r="G15" s="35"/>
      <c r="H15" s="35"/>
      <c r="I15" s="35"/>
      <c r="J15" s="35"/>
      <c r="K15" s="35"/>
      <c r="L15" s="35"/>
      <c r="M15" s="35"/>
      <c r="N15" s="384"/>
    </row>
    <row r="16" spans="2:14" ht="16.5">
      <c r="B16" s="37"/>
      <c r="C16" s="388"/>
      <c r="D16" s="35" t="str">
        <f>IF('三菜'!H13&gt;"",'三菜'!H13,"")</f>
        <v>紫菜蛋花湯</v>
      </c>
      <c r="E16" s="35"/>
      <c r="F16" s="35"/>
      <c r="G16" s="35"/>
      <c r="H16" s="35"/>
      <c r="I16" s="35"/>
      <c r="J16" s="35"/>
      <c r="K16" s="35"/>
      <c r="L16" s="35"/>
      <c r="M16" s="35"/>
      <c r="N16" s="384"/>
    </row>
    <row r="17" spans="2:14" ht="17.25" thickBot="1">
      <c r="B17" s="38"/>
      <c r="C17" s="389"/>
      <c r="D17" s="39" t="str">
        <f>IF('三菜'!I13&gt;"",'三菜'!I13,"")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378"/>
    </row>
    <row r="18" spans="2:14" ht="16.5">
      <c r="B18" s="36">
        <f>IF('三菜'!B22&lt;&gt;"",'三菜'!B22,"")</f>
        <v>9</v>
      </c>
      <c r="C18" s="387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384"/>
    </row>
    <row r="19" spans="2:14" ht="16.5">
      <c r="B19" s="36" t="s">
        <v>6</v>
      </c>
      <c r="C19" s="388"/>
      <c r="D19" s="35" t="str">
        <f>IF('三菜'!E22&gt;"",'三菜'!E22,"")</f>
        <v>臘香蛋炒飯</v>
      </c>
      <c r="E19" s="35"/>
      <c r="F19" s="35"/>
      <c r="G19" s="35"/>
      <c r="H19" s="35"/>
      <c r="I19" s="35"/>
      <c r="J19" s="35"/>
      <c r="K19" s="35"/>
      <c r="L19" s="35"/>
      <c r="M19" s="35"/>
      <c r="N19" s="384"/>
    </row>
    <row r="20" spans="2:14" ht="16.5">
      <c r="B20" s="36">
        <f>IF('三菜'!B24&lt;&gt;"",'三菜'!B24,"")</f>
        <v>3</v>
      </c>
      <c r="C20" s="388"/>
      <c r="D20" s="35" t="str">
        <f>IF('三菜'!G22&gt;"",'三菜'!G22,"")</f>
        <v>黃金流沙包</v>
      </c>
      <c r="E20" s="35"/>
      <c r="F20" s="35"/>
      <c r="G20" s="35"/>
      <c r="H20" s="35"/>
      <c r="I20" s="35"/>
      <c r="J20" s="35"/>
      <c r="K20" s="35"/>
      <c r="L20" s="35"/>
      <c r="M20" s="35"/>
      <c r="N20" s="384"/>
    </row>
    <row r="21" spans="2:14" ht="16.5">
      <c r="B21" s="36" t="s">
        <v>7</v>
      </c>
      <c r="C21" s="388"/>
      <c r="D21" s="35" t="e">
        <f>IF(三菜!#REF!&gt;"",三菜!#REF!,"")</f>
        <v>#REF!</v>
      </c>
      <c r="E21" s="35"/>
      <c r="F21" s="35"/>
      <c r="G21" s="35"/>
      <c r="H21" s="35"/>
      <c r="I21" s="35"/>
      <c r="J21" s="35"/>
      <c r="K21" s="35"/>
      <c r="L21" s="35"/>
      <c r="M21" s="35"/>
      <c r="N21" s="384"/>
    </row>
    <row r="22" spans="2:14" ht="16.5">
      <c r="B22" s="37"/>
      <c r="C22" s="388"/>
      <c r="D22" s="35" t="str">
        <f>IF('三菜'!H22&gt;"",'三菜'!H22,"")</f>
        <v>榨菜肉絲湯</v>
      </c>
      <c r="E22" s="35"/>
      <c r="F22" s="35"/>
      <c r="G22" s="35"/>
      <c r="H22" s="35"/>
      <c r="I22" s="35"/>
      <c r="J22" s="35"/>
      <c r="K22" s="35"/>
      <c r="L22" s="35"/>
      <c r="M22" s="35"/>
      <c r="N22" s="384"/>
    </row>
    <row r="23" spans="2:14" ht="17.25" thickBot="1">
      <c r="B23" s="37"/>
      <c r="C23" s="389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384"/>
    </row>
    <row r="24" spans="2:14" ht="16.5">
      <c r="B24" s="40">
        <f>IF('三菜'!B31&lt;&gt;"",'三菜'!B31,"")</f>
        <v>9</v>
      </c>
      <c r="C24" s="387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379"/>
    </row>
    <row r="25" spans="2:14" ht="16.5">
      <c r="B25" s="36" t="s">
        <v>6</v>
      </c>
      <c r="C25" s="388"/>
      <c r="D25" s="35" t="str">
        <f>IF('三菜'!E31&gt;"",'三菜'!E31,"")</f>
        <v>黃金柳葉魚</v>
      </c>
      <c r="E25" s="35"/>
      <c r="F25" s="35"/>
      <c r="G25" s="35"/>
      <c r="H25" s="35"/>
      <c r="I25" s="35"/>
      <c r="J25" s="35"/>
      <c r="K25" s="35"/>
      <c r="L25" s="35"/>
      <c r="M25" s="35"/>
      <c r="N25" s="384"/>
    </row>
    <row r="26" spans="2:14" ht="16.5">
      <c r="B26" s="36">
        <f>IF('三菜'!B33&lt;&gt;"",'三菜'!B33,"")</f>
        <v>4</v>
      </c>
      <c r="C26" s="388"/>
      <c r="D26" s="35" t="str">
        <f>IF('三菜'!F31&gt;"",'三菜'!F31,"")</f>
        <v>麻婆豆腐</v>
      </c>
      <c r="E26" s="35"/>
      <c r="F26" s="35"/>
      <c r="G26" s="35"/>
      <c r="H26" s="35"/>
      <c r="I26" s="35"/>
      <c r="J26" s="35"/>
      <c r="K26" s="35"/>
      <c r="L26" s="35"/>
      <c r="M26" s="35"/>
      <c r="N26" s="384"/>
    </row>
    <row r="27" spans="2:14" ht="16.5">
      <c r="B27" s="36" t="s">
        <v>7</v>
      </c>
      <c r="C27" s="388"/>
      <c r="D27" s="35" t="str">
        <f>IF('三菜'!G31&gt;"",'三菜'!G31,"")</f>
        <v>韭香銀芽</v>
      </c>
      <c r="E27" s="35"/>
      <c r="F27" s="35"/>
      <c r="G27" s="35"/>
      <c r="H27" s="35"/>
      <c r="I27" s="35"/>
      <c r="J27" s="35"/>
      <c r="K27" s="35"/>
      <c r="L27" s="35"/>
      <c r="M27" s="35"/>
      <c r="N27" s="384"/>
    </row>
    <row r="28" spans="2:14" ht="16.5">
      <c r="B28" s="37"/>
      <c r="C28" s="388"/>
      <c r="D28" s="35" t="str">
        <f>IF('三菜'!H31&gt;"",'三菜'!H31,"")</f>
        <v>鮮筍排骨湯</v>
      </c>
      <c r="E28" s="35"/>
      <c r="F28" s="35"/>
      <c r="G28" s="35"/>
      <c r="H28" s="35"/>
      <c r="I28" s="35"/>
      <c r="J28" s="35"/>
      <c r="K28" s="35"/>
      <c r="L28" s="35"/>
      <c r="M28" s="35"/>
      <c r="N28" s="384"/>
    </row>
    <row r="29" spans="2:14" ht="17.25" thickBot="1">
      <c r="B29" s="38"/>
      <c r="C29" s="389"/>
      <c r="D29" s="39" t="str">
        <f>IF('三菜'!I31&gt;"",'三菜'!I31,"")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378"/>
    </row>
    <row r="30" spans="2:14" ht="16.5">
      <c r="B30" s="40">
        <f>IF('三菜'!B40&lt;&gt;"",'三菜'!B40,"")</f>
        <v>9</v>
      </c>
      <c r="C30" s="387" t="str">
        <f>RIGHT(IF('三菜'!B44&lt;&gt;"",'三菜'!B44,""),1)</f>
        <v>五</v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379"/>
    </row>
    <row r="31" spans="2:14" ht="16.5">
      <c r="B31" s="36" t="s">
        <v>6</v>
      </c>
      <c r="C31" s="388"/>
      <c r="D31" s="35" t="str">
        <f>IF('三菜'!E40&gt;"",'三菜'!E40,"")</f>
        <v>鐵板雞丁</v>
      </c>
      <c r="E31" s="35"/>
      <c r="F31" s="35"/>
      <c r="G31" s="35"/>
      <c r="H31" s="35"/>
      <c r="I31" s="35"/>
      <c r="J31" s="35"/>
      <c r="K31" s="35"/>
      <c r="L31" s="35"/>
      <c r="M31" s="35"/>
      <c r="N31" s="384"/>
    </row>
    <row r="32" spans="2:14" ht="16.5">
      <c r="B32" s="36">
        <f>IF('三菜'!B42&lt;&gt;"",'三菜'!B42,"")</f>
        <v>5</v>
      </c>
      <c r="C32" s="388"/>
      <c r="D32" s="35" t="str">
        <f>IF('三菜'!F40&gt;"",'三菜'!F40,"")</f>
        <v>紅蘿蔔炒蛋</v>
      </c>
      <c r="E32" s="35"/>
      <c r="F32" s="35"/>
      <c r="G32" s="35"/>
      <c r="H32" s="35"/>
      <c r="I32" s="35"/>
      <c r="J32" s="35"/>
      <c r="K32" s="35"/>
      <c r="L32" s="35"/>
      <c r="M32" s="35"/>
      <c r="N32" s="384"/>
    </row>
    <row r="33" spans="2:14" ht="16.5">
      <c r="B33" s="36" t="s">
        <v>7</v>
      </c>
      <c r="C33" s="388"/>
      <c r="D33" s="35" t="str">
        <f>IF('三菜'!G40&gt;"",'三菜'!G40,"")</f>
        <v>炒蚵白菜</v>
      </c>
      <c r="E33" s="35"/>
      <c r="F33" s="35"/>
      <c r="G33" s="35"/>
      <c r="H33" s="35"/>
      <c r="I33" s="35"/>
      <c r="J33" s="35"/>
      <c r="K33" s="35"/>
      <c r="L33" s="35"/>
      <c r="M33" s="35"/>
      <c r="N33" s="384"/>
    </row>
    <row r="34" spans="2:14" ht="16.5">
      <c r="B34" s="37"/>
      <c r="C34" s="388"/>
      <c r="D34" s="35" t="str">
        <f>IF('三菜'!H40&gt;"",'三菜'!H40,"")</f>
        <v>冬瓜粉圓湯</v>
      </c>
      <c r="E34" s="35"/>
      <c r="F34" s="35"/>
      <c r="G34" s="35"/>
      <c r="H34" s="35"/>
      <c r="I34" s="35"/>
      <c r="J34" s="35"/>
      <c r="K34" s="35"/>
      <c r="L34" s="35"/>
      <c r="M34" s="35"/>
      <c r="N34" s="384"/>
    </row>
    <row r="35" spans="2:14" ht="17.25" thickBot="1">
      <c r="B35" s="38"/>
      <c r="C35" s="389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378"/>
    </row>
    <row r="37" ht="16.5">
      <c r="B37" t="s">
        <v>13</v>
      </c>
    </row>
    <row r="38" ht="16.5">
      <c r="B38" t="s">
        <v>14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6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456" t="str">
        <f>'三菜'!B1</f>
        <v>嘉義縣灣內國小 103學年度第1學期第1週午餐食譜設計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</row>
    <row r="2" s="58" customFormat="1" ht="7.5" customHeight="1" thickBot="1"/>
    <row r="3" spans="1:52" ht="14.25" customHeight="1" thickBot="1">
      <c r="A3" s="461"/>
      <c r="B3" s="64"/>
      <c r="C3" s="459" t="s">
        <v>36</v>
      </c>
      <c r="D3" s="459"/>
      <c r="E3" s="459"/>
      <c r="F3" s="459"/>
      <c r="G3" s="459"/>
      <c r="H3" s="460"/>
      <c r="I3" s="64"/>
      <c r="J3" s="459" t="s">
        <v>37</v>
      </c>
      <c r="K3" s="459"/>
      <c r="L3" s="459"/>
      <c r="M3" s="459"/>
      <c r="N3" s="459"/>
      <c r="O3" s="460"/>
      <c r="P3" s="63"/>
      <c r="Q3" s="459" t="s">
        <v>37</v>
      </c>
      <c r="R3" s="459"/>
      <c r="S3" s="459"/>
      <c r="T3" s="459"/>
      <c r="U3" s="459"/>
      <c r="V3" s="460"/>
      <c r="W3" s="63"/>
      <c r="X3" s="459" t="s">
        <v>37</v>
      </c>
      <c r="Y3" s="459"/>
      <c r="Z3" s="459"/>
      <c r="AA3" s="459"/>
      <c r="AB3" s="459"/>
      <c r="AC3" s="460"/>
      <c r="AD3" s="63"/>
      <c r="AE3" s="459" t="s">
        <v>37</v>
      </c>
      <c r="AF3" s="459"/>
      <c r="AG3" s="459"/>
      <c r="AH3" s="459"/>
      <c r="AI3" s="459"/>
      <c r="AJ3" s="460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462"/>
      <c r="B4" s="69" t="s">
        <v>0</v>
      </c>
      <c r="C4" s="66" t="str">
        <f>TRIM('三菜'!B4)</f>
        <v>9</v>
      </c>
      <c r="D4" s="67" t="s">
        <v>6</v>
      </c>
      <c r="E4" s="66" t="str">
        <f>TRIM('三菜'!B6)</f>
        <v>1</v>
      </c>
      <c r="F4" s="68" t="s">
        <v>7</v>
      </c>
      <c r="G4" s="457" t="str">
        <f>TRIM('三菜'!B8)</f>
        <v>星期一</v>
      </c>
      <c r="H4" s="458"/>
      <c r="I4" s="73" t="s">
        <v>0</v>
      </c>
      <c r="J4" s="66" t="str">
        <f>TRIM('三菜'!B13)</f>
        <v>9</v>
      </c>
      <c r="K4" s="67" t="s">
        <v>6</v>
      </c>
      <c r="L4" s="66" t="str">
        <f>TRIM('三菜'!B15)</f>
        <v>2</v>
      </c>
      <c r="M4" s="68" t="s">
        <v>7</v>
      </c>
      <c r="N4" s="457" t="str">
        <f>TRIM('三菜'!B17)</f>
        <v>星期二</v>
      </c>
      <c r="O4" s="458"/>
      <c r="P4" s="69" t="s">
        <v>0</v>
      </c>
      <c r="Q4" s="66" t="str">
        <f>TRIM('三菜'!B22)</f>
        <v>9</v>
      </c>
      <c r="R4" s="67" t="s">
        <v>6</v>
      </c>
      <c r="S4" s="66" t="str">
        <f>TRIM('三菜'!B24)</f>
        <v>3</v>
      </c>
      <c r="T4" s="68" t="s">
        <v>7</v>
      </c>
      <c r="U4" s="457" t="str">
        <f>TRIM('三菜'!B26)</f>
        <v>星期三</v>
      </c>
      <c r="V4" s="458"/>
      <c r="W4" s="69" t="s">
        <v>0</v>
      </c>
      <c r="X4" s="66" t="str">
        <f>TRIM('三菜'!B31)</f>
        <v>9</v>
      </c>
      <c r="Y4" s="67" t="s">
        <v>6</v>
      </c>
      <c r="Z4" s="66" t="str">
        <f>TRIM('三菜'!B33)</f>
        <v>4</v>
      </c>
      <c r="AA4" s="68" t="s">
        <v>7</v>
      </c>
      <c r="AB4" s="457" t="str">
        <f>TRIM('三菜'!B35)</f>
        <v>星期四</v>
      </c>
      <c r="AC4" s="458"/>
      <c r="AD4" s="69" t="s">
        <v>0</v>
      </c>
      <c r="AE4" s="66" t="str">
        <f>TRIM('三菜'!B40)</f>
        <v>9</v>
      </c>
      <c r="AF4" s="67" t="s">
        <v>6</v>
      </c>
      <c r="AG4" s="66" t="str">
        <f>TRIM('三菜'!B42)</f>
        <v>5</v>
      </c>
      <c r="AH4" s="68" t="s">
        <v>7</v>
      </c>
      <c r="AI4" s="457" t="str">
        <f>TRIM('三菜'!B44)</f>
        <v>星期五</v>
      </c>
      <c r="AJ4" s="458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462"/>
      <c r="B5" s="70" t="s">
        <v>27</v>
      </c>
      <c r="C5" s="455" t="str">
        <f>TRIM('三菜'!B12)</f>
        <v>216</v>
      </c>
      <c r="D5" s="455"/>
      <c r="E5" s="455"/>
      <c r="F5" s="453" t="s">
        <v>34</v>
      </c>
      <c r="G5" s="453"/>
      <c r="H5" s="454"/>
      <c r="I5" s="74" t="s">
        <v>27</v>
      </c>
      <c r="J5" s="455" t="str">
        <f>TRIM('三菜'!B21)</f>
        <v>216</v>
      </c>
      <c r="K5" s="455"/>
      <c r="L5" s="455"/>
      <c r="M5" s="453" t="s">
        <v>34</v>
      </c>
      <c r="N5" s="453"/>
      <c r="O5" s="454"/>
      <c r="P5" s="70" t="s">
        <v>27</v>
      </c>
      <c r="Q5" s="455" t="str">
        <f>TRIM('三菜'!B30)</f>
        <v>216</v>
      </c>
      <c r="R5" s="455"/>
      <c r="S5" s="455"/>
      <c r="T5" s="453" t="s">
        <v>34</v>
      </c>
      <c r="U5" s="453"/>
      <c r="V5" s="454"/>
      <c r="W5" s="70" t="s">
        <v>27</v>
      </c>
      <c r="X5" s="455" t="str">
        <f>TRIM('三菜'!B39)</f>
        <v>216</v>
      </c>
      <c r="Y5" s="455"/>
      <c r="Z5" s="455"/>
      <c r="AA5" s="453" t="s">
        <v>34</v>
      </c>
      <c r="AB5" s="453"/>
      <c r="AC5" s="454"/>
      <c r="AD5" s="70" t="s">
        <v>27</v>
      </c>
      <c r="AE5" s="455" t="str">
        <f>TRIM('三菜'!B48)</f>
        <v>216</v>
      </c>
      <c r="AF5" s="455"/>
      <c r="AG5" s="455"/>
      <c r="AH5" s="453" t="s">
        <v>34</v>
      </c>
      <c r="AI5" s="453"/>
      <c r="AJ5" s="454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62"/>
      <c r="B6" s="71" t="s">
        <v>35</v>
      </c>
      <c r="C6" s="466">
        <f>TRIM('三菜'!D4)</f>
      </c>
      <c r="D6" s="466"/>
      <c r="E6" s="466"/>
      <c r="F6" s="466"/>
      <c r="G6" s="466"/>
      <c r="H6" s="467"/>
      <c r="I6" s="75" t="s">
        <v>35</v>
      </c>
      <c r="J6" s="464">
        <f>TRIM('三菜'!D13)</f>
      </c>
      <c r="K6" s="464"/>
      <c r="L6" s="464"/>
      <c r="M6" s="464"/>
      <c r="N6" s="464"/>
      <c r="O6" s="465"/>
      <c r="P6" s="71" t="s">
        <v>35</v>
      </c>
      <c r="Q6" s="464">
        <f>TRIM('三菜'!D22)</f>
      </c>
      <c r="R6" s="464"/>
      <c r="S6" s="464"/>
      <c r="T6" s="464"/>
      <c r="U6" s="464"/>
      <c r="V6" s="465"/>
      <c r="W6" s="71" t="s">
        <v>35</v>
      </c>
      <c r="X6" s="464">
        <f>TRIM('三菜'!D31)</f>
      </c>
      <c r="Y6" s="464"/>
      <c r="Z6" s="464"/>
      <c r="AA6" s="464"/>
      <c r="AB6" s="464"/>
      <c r="AC6" s="465"/>
      <c r="AD6" s="71" t="s">
        <v>35</v>
      </c>
      <c r="AE6" s="464">
        <f>TRIM('三菜'!D40)</f>
      </c>
      <c r="AF6" s="464"/>
      <c r="AG6" s="464"/>
      <c r="AH6" s="464"/>
      <c r="AI6" s="464"/>
      <c r="AJ6" s="465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463"/>
      <c r="B7" s="65" t="s">
        <v>40</v>
      </c>
      <c r="C7" s="381" t="s">
        <v>41</v>
      </c>
      <c r="D7" s="382"/>
      <c r="E7" s="375"/>
      <c r="F7" s="381" t="s">
        <v>42</v>
      </c>
      <c r="G7" s="382"/>
      <c r="H7" s="374"/>
      <c r="I7" s="76" t="s">
        <v>40</v>
      </c>
      <c r="J7" s="381" t="s">
        <v>41</v>
      </c>
      <c r="K7" s="382"/>
      <c r="L7" s="375"/>
      <c r="M7" s="381" t="s">
        <v>42</v>
      </c>
      <c r="N7" s="382"/>
      <c r="O7" s="374"/>
      <c r="P7" s="72" t="s">
        <v>40</v>
      </c>
      <c r="Q7" s="381" t="s">
        <v>41</v>
      </c>
      <c r="R7" s="382"/>
      <c r="S7" s="375"/>
      <c r="T7" s="381" t="s">
        <v>42</v>
      </c>
      <c r="U7" s="382"/>
      <c r="V7" s="374"/>
      <c r="W7" s="72" t="s">
        <v>40</v>
      </c>
      <c r="X7" s="381" t="s">
        <v>41</v>
      </c>
      <c r="Y7" s="382"/>
      <c r="Z7" s="375"/>
      <c r="AA7" s="381" t="s">
        <v>42</v>
      </c>
      <c r="AB7" s="382"/>
      <c r="AC7" s="374"/>
      <c r="AD7" s="72" t="s">
        <v>40</v>
      </c>
      <c r="AE7" s="381" t="s">
        <v>41</v>
      </c>
      <c r="AF7" s="382"/>
      <c r="AG7" s="375"/>
      <c r="AH7" s="381" t="s">
        <v>42</v>
      </c>
      <c r="AI7" s="382"/>
      <c r="AJ7" s="374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437" t="s">
        <v>3</v>
      </c>
      <c r="B8" s="439" t="str">
        <f>TRIM('三菜'!E4)</f>
        <v>咖哩雞</v>
      </c>
      <c r="C8" s="414" t="str">
        <f>'三菜'!E5</f>
        <v>雞腿丁CAS　　　　15Kg</v>
      </c>
      <c r="D8" s="414"/>
      <c r="E8" s="414"/>
      <c r="F8" s="414"/>
      <c r="G8" s="414"/>
      <c r="H8" s="440"/>
      <c r="I8" s="408" t="str">
        <f>TRIM('三菜'!E13)</f>
        <v>蘿蔔燒肉</v>
      </c>
      <c r="J8" s="445" t="str">
        <f>'三菜'!E14</f>
        <v>中排肉(立大) 　　15Kg</v>
      </c>
      <c r="K8" s="447"/>
      <c r="L8" s="447"/>
      <c r="M8" s="447"/>
      <c r="N8" s="447"/>
      <c r="O8" s="448"/>
      <c r="P8" s="439" t="str">
        <f>TRIM('三菜'!E22)</f>
        <v>臘香蛋炒飯</v>
      </c>
      <c r="Q8" s="414" t="str">
        <f>'三菜'!E23</f>
        <v>玉米粒 　　　　　5Kg</v>
      </c>
      <c r="R8" s="414"/>
      <c r="S8" s="414"/>
      <c r="T8" s="414"/>
      <c r="U8" s="414"/>
      <c r="V8" s="415"/>
      <c r="W8" s="439" t="str">
        <f>TRIM('三菜'!E31)</f>
        <v>黃金柳葉魚</v>
      </c>
      <c r="X8" s="414" t="str">
        <f>'三菜'!E32</f>
        <v>柳葉魚(裹粉) 　452尾</v>
      </c>
      <c r="Y8" s="414"/>
      <c r="Z8" s="414"/>
      <c r="AA8" s="414"/>
      <c r="AB8" s="414"/>
      <c r="AC8" s="415"/>
      <c r="AD8" s="439" t="str">
        <f>TRIM('三菜'!E40)</f>
        <v>鐵板雞丁</v>
      </c>
      <c r="AE8" s="414" t="str">
        <f>'三菜'!E41</f>
        <v>素雞丁 　　　　　9Kg</v>
      </c>
      <c r="AF8" s="414"/>
      <c r="AG8" s="414"/>
      <c r="AH8" s="414"/>
      <c r="AI8" s="414"/>
      <c r="AJ8" s="415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37"/>
      <c r="B9" s="409"/>
      <c r="C9" s="376" t="str">
        <f>'三菜'!E6</f>
        <v>馬鈴薯中丁 　　　5Kg</v>
      </c>
      <c r="D9" s="376"/>
      <c r="E9" s="376"/>
      <c r="F9" s="376"/>
      <c r="G9" s="376"/>
      <c r="H9" s="428"/>
      <c r="I9" s="409"/>
      <c r="J9" s="376" t="str">
        <f>'三菜'!E15</f>
        <v>白蘿蔔中丁 　　　8Kg</v>
      </c>
      <c r="K9" s="376"/>
      <c r="L9" s="376"/>
      <c r="M9" s="376"/>
      <c r="N9" s="376"/>
      <c r="O9" s="377"/>
      <c r="P9" s="409"/>
      <c r="Q9" s="376" t="str">
        <f>'三菜'!E24</f>
        <v>香腸片 　　　　　5Kg</v>
      </c>
      <c r="R9" s="376"/>
      <c r="S9" s="376"/>
      <c r="T9" s="376"/>
      <c r="U9" s="376"/>
      <c r="V9" s="377"/>
      <c r="W9" s="409"/>
      <c r="X9" s="376">
        <f>'三菜'!E33</f>
        <v>0</v>
      </c>
      <c r="Y9" s="376"/>
      <c r="Z9" s="376"/>
      <c r="AA9" s="376"/>
      <c r="AB9" s="376"/>
      <c r="AC9" s="377"/>
      <c r="AD9" s="409"/>
      <c r="AE9" s="376" t="str">
        <f>'三菜'!E42</f>
        <v>玉米粒 　　　　　4Kg</v>
      </c>
      <c r="AF9" s="376"/>
      <c r="AG9" s="376"/>
      <c r="AH9" s="376"/>
      <c r="AI9" s="376"/>
      <c r="AJ9" s="377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37"/>
      <c r="B10" s="409"/>
      <c r="C10" s="376" t="str">
        <f>'三菜'!E7</f>
        <v>洋蔥片 　　　　　3Kg</v>
      </c>
      <c r="D10" s="376"/>
      <c r="E10" s="376"/>
      <c r="F10" s="376"/>
      <c r="G10" s="376"/>
      <c r="H10" s="428"/>
      <c r="I10" s="409"/>
      <c r="J10" s="376" t="str">
        <f>'三菜'!E16</f>
        <v>紅蘿蔔中丁 　　　2Kg</v>
      </c>
      <c r="K10" s="376"/>
      <c r="L10" s="376"/>
      <c r="M10" s="376"/>
      <c r="N10" s="376"/>
      <c r="O10" s="377"/>
      <c r="P10" s="409"/>
      <c r="Q10" s="376" t="str">
        <f>'三菜'!E25</f>
        <v>蛋 　　　　　　　5Kg</v>
      </c>
      <c r="R10" s="376"/>
      <c r="S10" s="376"/>
      <c r="T10" s="376"/>
      <c r="U10" s="376"/>
      <c r="V10" s="377"/>
      <c r="W10" s="409"/>
      <c r="X10" s="376">
        <f>'三菜'!E34</f>
        <v>0</v>
      </c>
      <c r="Y10" s="376"/>
      <c r="Z10" s="376"/>
      <c r="AA10" s="376"/>
      <c r="AB10" s="376"/>
      <c r="AC10" s="377"/>
      <c r="AD10" s="409"/>
      <c r="AE10" s="376" t="str">
        <f>'三菜'!E43</f>
        <v>洋蔥中丁 　　　　4Kg</v>
      </c>
      <c r="AF10" s="376"/>
      <c r="AG10" s="376"/>
      <c r="AH10" s="376"/>
      <c r="AI10" s="376"/>
      <c r="AJ10" s="377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37"/>
      <c r="B11" s="409"/>
      <c r="C11" s="414" t="str">
        <f>'三菜'!E8</f>
        <v>紅蘿蔔中丁 　　　1Kg</v>
      </c>
      <c r="D11" s="414"/>
      <c r="E11" s="414"/>
      <c r="F11" s="414"/>
      <c r="G11" s="414"/>
      <c r="H11" s="440"/>
      <c r="I11" s="409"/>
      <c r="J11" s="376" t="str">
        <f>'三菜'!E17</f>
        <v>青蔥段 　　　　0.2Kg</v>
      </c>
      <c r="K11" s="376"/>
      <c r="L11" s="376"/>
      <c r="M11" s="376"/>
      <c r="N11" s="376"/>
      <c r="O11" s="377"/>
      <c r="P11" s="409"/>
      <c r="Q11" s="376" t="str">
        <f>'三菜'!F23</f>
        <v>洋蔥小丁 　　　　3Kg</v>
      </c>
      <c r="R11" s="376"/>
      <c r="S11" s="376"/>
      <c r="T11" s="376"/>
      <c r="U11" s="376"/>
      <c r="V11" s="377"/>
      <c r="W11" s="409"/>
      <c r="X11" s="376">
        <f>'三菜'!E35</f>
        <v>0</v>
      </c>
      <c r="Y11" s="376"/>
      <c r="Z11" s="376"/>
      <c r="AA11" s="376"/>
      <c r="AB11" s="376"/>
      <c r="AC11" s="377"/>
      <c r="AD11" s="409"/>
      <c r="AE11" s="376" t="str">
        <f>'三菜'!E44</f>
        <v>青椒中丁 　　　　1Kg</v>
      </c>
      <c r="AF11" s="376"/>
      <c r="AG11" s="376"/>
      <c r="AH11" s="376"/>
      <c r="AI11" s="376"/>
      <c r="AJ11" s="377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37"/>
      <c r="B12" s="409"/>
      <c r="C12" s="376" t="str">
        <f>'三菜'!E9</f>
        <v>咖哩粉(盒) 　　　自備</v>
      </c>
      <c r="D12" s="376"/>
      <c r="E12" s="376"/>
      <c r="F12" s="376"/>
      <c r="G12" s="376"/>
      <c r="H12" s="428"/>
      <c r="I12" s="409"/>
      <c r="J12" s="376" t="str">
        <f>'三菜'!E18</f>
        <v>薑片 　　　　　0.2Kg</v>
      </c>
      <c r="K12" s="376"/>
      <c r="L12" s="376"/>
      <c r="M12" s="376"/>
      <c r="N12" s="376"/>
      <c r="O12" s="377"/>
      <c r="P12" s="409"/>
      <c r="Q12" s="376" t="str">
        <f>'三菜'!F24</f>
        <v>青豆仁 　　　　　2Kg</v>
      </c>
      <c r="R12" s="376"/>
      <c r="S12" s="376"/>
      <c r="T12" s="376"/>
      <c r="U12" s="376"/>
      <c r="V12" s="377"/>
      <c r="W12" s="409"/>
      <c r="X12" s="376">
        <f>'三菜'!E36</f>
        <v>0</v>
      </c>
      <c r="Y12" s="376"/>
      <c r="Z12" s="376"/>
      <c r="AA12" s="376"/>
      <c r="AB12" s="376"/>
      <c r="AC12" s="377"/>
      <c r="AD12" s="409"/>
      <c r="AE12" s="376">
        <f>'三菜'!E45</f>
        <v>0</v>
      </c>
      <c r="AF12" s="376"/>
      <c r="AG12" s="376"/>
      <c r="AH12" s="376"/>
      <c r="AI12" s="376"/>
      <c r="AJ12" s="377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37"/>
      <c r="B13" s="409"/>
      <c r="C13" s="376">
        <f>'三菜'!E10</f>
        <v>0</v>
      </c>
      <c r="D13" s="376"/>
      <c r="E13" s="376"/>
      <c r="F13" s="376"/>
      <c r="G13" s="376"/>
      <c r="H13" s="428"/>
      <c r="I13" s="409"/>
      <c r="J13" s="376">
        <f>'三菜'!E19</f>
        <v>0</v>
      </c>
      <c r="K13" s="376"/>
      <c r="L13" s="376"/>
      <c r="M13" s="376"/>
      <c r="N13" s="376"/>
      <c r="O13" s="377"/>
      <c r="P13" s="409"/>
      <c r="Q13" s="376" t="str">
        <f>'三菜'!E26</f>
        <v>青蔥珠 　　　　0.2Kg</v>
      </c>
      <c r="R13" s="376"/>
      <c r="S13" s="376"/>
      <c r="T13" s="376"/>
      <c r="U13" s="376"/>
      <c r="V13" s="377"/>
      <c r="W13" s="409"/>
      <c r="X13" s="376">
        <f>'三菜'!E37</f>
        <v>0</v>
      </c>
      <c r="Y13" s="376"/>
      <c r="Z13" s="376"/>
      <c r="AA13" s="376"/>
      <c r="AB13" s="376"/>
      <c r="AC13" s="377"/>
      <c r="AD13" s="409"/>
      <c r="AE13" s="376">
        <f>'三菜'!E46</f>
        <v>0</v>
      </c>
      <c r="AF13" s="376"/>
      <c r="AG13" s="376"/>
      <c r="AH13" s="376"/>
      <c r="AI13" s="376"/>
      <c r="AJ13" s="377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37"/>
      <c r="B14" s="409"/>
      <c r="C14" s="414">
        <f>'三菜'!E11</f>
        <v>0</v>
      </c>
      <c r="D14" s="414"/>
      <c r="E14" s="414"/>
      <c r="F14" s="414"/>
      <c r="G14" s="414"/>
      <c r="H14" s="440"/>
      <c r="I14" s="409"/>
      <c r="J14" s="376">
        <f>'三菜'!E20</f>
        <v>0</v>
      </c>
      <c r="K14" s="376"/>
      <c r="L14" s="376"/>
      <c r="M14" s="376"/>
      <c r="N14" s="376"/>
      <c r="O14" s="377"/>
      <c r="P14" s="409"/>
      <c r="Q14" s="376">
        <f>'三菜'!F26</f>
        <v>0</v>
      </c>
      <c r="R14" s="376"/>
      <c r="S14" s="376"/>
      <c r="T14" s="376"/>
      <c r="U14" s="376"/>
      <c r="V14" s="377"/>
      <c r="W14" s="409"/>
      <c r="X14" s="376">
        <f>'三菜'!E38</f>
        <v>0</v>
      </c>
      <c r="Y14" s="376"/>
      <c r="Z14" s="376"/>
      <c r="AA14" s="376"/>
      <c r="AB14" s="376"/>
      <c r="AC14" s="377"/>
      <c r="AD14" s="409"/>
      <c r="AE14" s="376">
        <f>'三菜'!E47</f>
        <v>0</v>
      </c>
      <c r="AF14" s="376"/>
      <c r="AG14" s="376"/>
      <c r="AH14" s="376"/>
      <c r="AI14" s="376"/>
      <c r="AJ14" s="377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438"/>
      <c r="B15" s="411"/>
      <c r="C15" s="376">
        <f>'三菜'!E12</f>
        <v>0</v>
      </c>
      <c r="D15" s="376"/>
      <c r="E15" s="376"/>
      <c r="F15" s="376"/>
      <c r="G15" s="376"/>
      <c r="H15" s="428"/>
      <c r="I15" s="410"/>
      <c r="J15" s="420">
        <f>'三菜'!E21</f>
        <v>0</v>
      </c>
      <c r="K15" s="420"/>
      <c r="L15" s="420"/>
      <c r="M15" s="420"/>
      <c r="N15" s="420"/>
      <c r="O15" s="421"/>
      <c r="P15" s="410"/>
      <c r="Q15" s="376">
        <f>'三菜'!E30</f>
        <v>0</v>
      </c>
      <c r="R15" s="376"/>
      <c r="S15" s="376"/>
      <c r="T15" s="376"/>
      <c r="U15" s="376"/>
      <c r="V15" s="377"/>
      <c r="W15" s="410"/>
      <c r="X15" s="376">
        <f>'三菜'!E39</f>
        <v>0</v>
      </c>
      <c r="Y15" s="376"/>
      <c r="Z15" s="376"/>
      <c r="AA15" s="376"/>
      <c r="AB15" s="376"/>
      <c r="AC15" s="377"/>
      <c r="AD15" s="410"/>
      <c r="AE15" s="376">
        <f>'三菜'!E48</f>
        <v>0</v>
      </c>
      <c r="AF15" s="376"/>
      <c r="AG15" s="376"/>
      <c r="AH15" s="376"/>
      <c r="AI15" s="376"/>
      <c r="AJ15" s="377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41" t="s">
        <v>30</v>
      </c>
      <c r="B16" s="408" t="str">
        <f>TRIM('三菜'!F4)</f>
        <v>珍菇拌豆干</v>
      </c>
      <c r="C16" s="373" t="str">
        <f>'三菜'!F5</f>
        <v>豆干片 　　　　　7Kg</v>
      </c>
      <c r="D16" s="373"/>
      <c r="E16" s="373"/>
      <c r="F16" s="373"/>
      <c r="G16" s="373"/>
      <c r="H16" s="407"/>
      <c r="I16" s="434" t="str">
        <f>TRIM('三菜'!F13)</f>
        <v>茄燒甜條</v>
      </c>
      <c r="J16" s="414" t="str">
        <f>'三菜'!F14</f>
        <v>洋蔥絲 　　　　　10Kg</v>
      </c>
      <c r="K16" s="414"/>
      <c r="L16" s="414"/>
      <c r="M16" s="414"/>
      <c r="N16" s="414"/>
      <c r="O16" s="440"/>
      <c r="P16" s="408" t="str">
        <f>TRIM('三菜'!G22)</f>
        <v>黃金流沙包</v>
      </c>
      <c r="Q16" s="373" t="str">
        <f>'三菜'!G23</f>
        <v>奶黃包30(欣 　　226個</v>
      </c>
      <c r="R16" s="373"/>
      <c r="S16" s="373"/>
      <c r="T16" s="373"/>
      <c r="U16" s="373"/>
      <c r="V16" s="407"/>
      <c r="W16" s="408" t="str">
        <f>TRIM('三菜'!F31)</f>
        <v>麻婆豆腐</v>
      </c>
      <c r="X16" s="373" t="str">
        <f>'三菜'!F32</f>
        <v>粗豆腐切丁4.5k(封口) 4板</v>
      </c>
      <c r="Y16" s="373"/>
      <c r="Z16" s="373"/>
      <c r="AA16" s="373"/>
      <c r="AB16" s="373"/>
      <c r="AC16" s="407"/>
      <c r="AD16" s="408" t="str">
        <f>TRIM('三菜'!F40)</f>
        <v>紅蘿蔔炒蛋</v>
      </c>
      <c r="AE16" s="373" t="str">
        <f>'三菜'!F41</f>
        <v>蛋 　　　　　　　10Kg</v>
      </c>
      <c r="AF16" s="373"/>
      <c r="AG16" s="373"/>
      <c r="AH16" s="373"/>
      <c r="AI16" s="373"/>
      <c r="AJ16" s="407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37"/>
      <c r="B17" s="409"/>
      <c r="C17" s="428" t="str">
        <f>'三菜'!F6</f>
        <v>金針菇 　　　　　3Kg</v>
      </c>
      <c r="D17" s="429"/>
      <c r="E17" s="429"/>
      <c r="F17" s="429"/>
      <c r="G17" s="429"/>
      <c r="H17" s="430"/>
      <c r="I17" s="435"/>
      <c r="J17" s="376" t="str">
        <f>'三菜'!F15</f>
        <v>小黑輪條 　　　7.5Kg</v>
      </c>
      <c r="K17" s="376"/>
      <c r="L17" s="376"/>
      <c r="M17" s="376"/>
      <c r="N17" s="376"/>
      <c r="O17" s="428"/>
      <c r="P17" s="409"/>
      <c r="Q17" s="376" t="e">
        <f>三菜!#REF!</f>
        <v>#REF!</v>
      </c>
      <c r="R17" s="376"/>
      <c r="S17" s="376"/>
      <c r="T17" s="376"/>
      <c r="U17" s="376"/>
      <c r="V17" s="377"/>
      <c r="W17" s="409"/>
      <c r="X17" s="376" t="str">
        <f>'三菜'!F33</f>
        <v>絞肉 　　　　　　2Kg</v>
      </c>
      <c r="Y17" s="376"/>
      <c r="Z17" s="376"/>
      <c r="AA17" s="376"/>
      <c r="AB17" s="376"/>
      <c r="AC17" s="377"/>
      <c r="AD17" s="409"/>
      <c r="AE17" s="376" t="str">
        <f>'三菜'!F42</f>
        <v>紅蘿蔔絲 　　　　9Kg</v>
      </c>
      <c r="AF17" s="376"/>
      <c r="AG17" s="376"/>
      <c r="AH17" s="376"/>
      <c r="AI17" s="376"/>
      <c r="AJ17" s="377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37"/>
      <c r="B18" s="409"/>
      <c r="C18" s="428" t="str">
        <f>'三菜'!F7</f>
        <v>紅蘿蔔絲 　　　　3Kg</v>
      </c>
      <c r="D18" s="429"/>
      <c r="E18" s="429"/>
      <c r="F18" s="429"/>
      <c r="G18" s="429"/>
      <c r="H18" s="430"/>
      <c r="I18" s="435"/>
      <c r="J18" s="376" t="str">
        <f>'三菜'!F16</f>
        <v>蒜末 　　　　　0.2Kg</v>
      </c>
      <c r="K18" s="376"/>
      <c r="L18" s="376"/>
      <c r="M18" s="376"/>
      <c r="N18" s="376"/>
      <c r="O18" s="428"/>
      <c r="P18" s="409"/>
      <c r="Q18" s="376" t="e">
        <f>三菜!#REF!</f>
        <v>#REF!</v>
      </c>
      <c r="R18" s="376"/>
      <c r="S18" s="376"/>
      <c r="T18" s="376"/>
      <c r="U18" s="376"/>
      <c r="V18" s="377"/>
      <c r="W18" s="409"/>
      <c r="X18" s="376" t="str">
        <f>'三菜'!F34</f>
        <v>紅蘿蔔小丁 　　　1Kg</v>
      </c>
      <c r="Y18" s="376"/>
      <c r="Z18" s="376"/>
      <c r="AA18" s="376"/>
      <c r="AB18" s="376"/>
      <c r="AC18" s="377"/>
      <c r="AD18" s="409"/>
      <c r="AE18" s="376">
        <f>'三菜'!F43</f>
        <v>0</v>
      </c>
      <c r="AF18" s="376"/>
      <c r="AG18" s="376"/>
      <c r="AH18" s="376"/>
      <c r="AI18" s="376"/>
      <c r="AJ18" s="377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37"/>
      <c r="B19" s="409"/>
      <c r="C19" s="428" t="str">
        <f>'三菜'!F8</f>
        <v>榨菜絲 　　　　　2Kg</v>
      </c>
      <c r="D19" s="429"/>
      <c r="E19" s="429"/>
      <c r="F19" s="429"/>
      <c r="G19" s="429"/>
      <c r="H19" s="430"/>
      <c r="I19" s="435"/>
      <c r="J19" s="376" t="str">
        <f>'三菜'!F17</f>
        <v>蕃茄醬(可果)塑 　自備</v>
      </c>
      <c r="K19" s="376"/>
      <c r="L19" s="376"/>
      <c r="M19" s="376"/>
      <c r="N19" s="376"/>
      <c r="O19" s="428"/>
      <c r="P19" s="409"/>
      <c r="Q19" s="376" t="e">
        <f>三菜!#REF!</f>
        <v>#REF!</v>
      </c>
      <c r="R19" s="376"/>
      <c r="S19" s="376"/>
      <c r="T19" s="376"/>
      <c r="U19" s="376"/>
      <c r="V19" s="377"/>
      <c r="W19" s="409"/>
      <c r="X19" s="376" t="str">
        <f>'三菜'!F35</f>
        <v>青蔥珠 　　　　0.2Kg</v>
      </c>
      <c r="Y19" s="376"/>
      <c r="Z19" s="376"/>
      <c r="AA19" s="376"/>
      <c r="AB19" s="376"/>
      <c r="AC19" s="377"/>
      <c r="AD19" s="409"/>
      <c r="AE19" s="376">
        <f>'三菜'!F44</f>
        <v>0</v>
      </c>
      <c r="AF19" s="376"/>
      <c r="AG19" s="376"/>
      <c r="AH19" s="376"/>
      <c r="AI19" s="376"/>
      <c r="AJ19" s="377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37"/>
      <c r="B20" s="409"/>
      <c r="C20" s="428" t="str">
        <f>'三菜'!F9</f>
        <v>木耳絲 　　　　　1Kg</v>
      </c>
      <c r="D20" s="429"/>
      <c r="E20" s="429"/>
      <c r="F20" s="429"/>
      <c r="G20" s="429"/>
      <c r="H20" s="430"/>
      <c r="I20" s="435"/>
      <c r="J20" s="376">
        <f>'三菜'!F18</f>
        <v>0</v>
      </c>
      <c r="K20" s="376"/>
      <c r="L20" s="376"/>
      <c r="M20" s="376"/>
      <c r="N20" s="376"/>
      <c r="O20" s="428"/>
      <c r="P20" s="409"/>
      <c r="Q20" s="376">
        <f>'三菜'!F27</f>
        <v>0</v>
      </c>
      <c r="R20" s="376"/>
      <c r="S20" s="376"/>
      <c r="T20" s="376"/>
      <c r="U20" s="376"/>
      <c r="V20" s="377"/>
      <c r="W20" s="409"/>
      <c r="X20" s="376" t="str">
        <f>'三菜'!F36</f>
        <v>豆瓣醬(3k) 　　　自備</v>
      </c>
      <c r="Y20" s="376"/>
      <c r="Z20" s="376"/>
      <c r="AA20" s="376"/>
      <c r="AB20" s="376"/>
      <c r="AC20" s="377"/>
      <c r="AD20" s="409"/>
      <c r="AE20" s="376">
        <f>'三菜'!F45</f>
        <v>0</v>
      </c>
      <c r="AF20" s="376"/>
      <c r="AG20" s="376"/>
      <c r="AH20" s="376"/>
      <c r="AI20" s="376"/>
      <c r="AJ20" s="377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37"/>
      <c r="B21" s="409"/>
      <c r="C21" s="428">
        <f>'三菜'!F10</f>
        <v>0</v>
      </c>
      <c r="D21" s="429"/>
      <c r="E21" s="429"/>
      <c r="F21" s="429"/>
      <c r="G21" s="429"/>
      <c r="H21" s="430"/>
      <c r="I21" s="435"/>
      <c r="J21" s="376">
        <f>'三菜'!F19</f>
        <v>0</v>
      </c>
      <c r="K21" s="376"/>
      <c r="L21" s="376"/>
      <c r="M21" s="376"/>
      <c r="N21" s="376"/>
      <c r="O21" s="428"/>
      <c r="P21" s="409"/>
      <c r="Q21" s="376">
        <f>'三菜'!F28</f>
        <v>0</v>
      </c>
      <c r="R21" s="376"/>
      <c r="S21" s="376"/>
      <c r="T21" s="376"/>
      <c r="U21" s="376"/>
      <c r="V21" s="377"/>
      <c r="W21" s="409"/>
      <c r="X21" s="376" t="str">
        <f>'三菜'!F37</f>
        <v>辣豆瓣醬(3k) 　　自備</v>
      </c>
      <c r="Y21" s="376"/>
      <c r="Z21" s="376"/>
      <c r="AA21" s="376"/>
      <c r="AB21" s="376"/>
      <c r="AC21" s="377"/>
      <c r="AD21" s="409"/>
      <c r="AE21" s="376">
        <f>'三菜'!F46</f>
        <v>0</v>
      </c>
      <c r="AF21" s="376"/>
      <c r="AG21" s="376"/>
      <c r="AH21" s="376"/>
      <c r="AI21" s="376"/>
      <c r="AJ21" s="377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37"/>
      <c r="B22" s="409"/>
      <c r="C22" s="428">
        <f>'三菜'!F11</f>
        <v>0</v>
      </c>
      <c r="D22" s="429"/>
      <c r="E22" s="429"/>
      <c r="F22" s="429"/>
      <c r="G22" s="429"/>
      <c r="H22" s="430"/>
      <c r="I22" s="435"/>
      <c r="J22" s="376">
        <f>'三菜'!F20</f>
        <v>0</v>
      </c>
      <c r="K22" s="376"/>
      <c r="L22" s="376"/>
      <c r="M22" s="376"/>
      <c r="N22" s="376"/>
      <c r="O22" s="428"/>
      <c r="P22" s="409"/>
      <c r="Q22" s="376">
        <f>'三菜'!F29</f>
        <v>0</v>
      </c>
      <c r="R22" s="376"/>
      <c r="S22" s="376"/>
      <c r="T22" s="376"/>
      <c r="U22" s="376"/>
      <c r="V22" s="377"/>
      <c r="W22" s="409"/>
      <c r="X22" s="376">
        <f>'三菜'!F38</f>
        <v>0</v>
      </c>
      <c r="Y22" s="376"/>
      <c r="Z22" s="376"/>
      <c r="AA22" s="376"/>
      <c r="AB22" s="376"/>
      <c r="AC22" s="377"/>
      <c r="AD22" s="409"/>
      <c r="AE22" s="376">
        <f>'三菜'!F47</f>
        <v>0</v>
      </c>
      <c r="AF22" s="376"/>
      <c r="AG22" s="376"/>
      <c r="AH22" s="376"/>
      <c r="AI22" s="376"/>
      <c r="AJ22" s="377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438"/>
      <c r="B23" s="410"/>
      <c r="C23" s="431">
        <f>'三菜'!F12</f>
        <v>0</v>
      </c>
      <c r="D23" s="432"/>
      <c r="E23" s="432"/>
      <c r="F23" s="432"/>
      <c r="G23" s="432"/>
      <c r="H23" s="433"/>
      <c r="I23" s="436"/>
      <c r="J23" s="376">
        <f>'三菜'!F21</f>
        <v>0</v>
      </c>
      <c r="K23" s="376"/>
      <c r="L23" s="376"/>
      <c r="M23" s="376"/>
      <c r="N23" s="376"/>
      <c r="O23" s="428"/>
      <c r="P23" s="410"/>
      <c r="Q23" s="376">
        <f>'三菜'!F30</f>
        <v>0</v>
      </c>
      <c r="R23" s="376"/>
      <c r="S23" s="376"/>
      <c r="T23" s="376"/>
      <c r="U23" s="376"/>
      <c r="V23" s="377"/>
      <c r="W23" s="410"/>
      <c r="X23" s="376">
        <f>'三菜'!F39</f>
        <v>0</v>
      </c>
      <c r="Y23" s="376"/>
      <c r="Z23" s="376"/>
      <c r="AA23" s="376"/>
      <c r="AB23" s="376"/>
      <c r="AC23" s="377"/>
      <c r="AD23" s="410"/>
      <c r="AE23" s="376">
        <f>'三菜'!F48</f>
        <v>0</v>
      </c>
      <c r="AF23" s="376"/>
      <c r="AG23" s="376"/>
      <c r="AH23" s="376"/>
      <c r="AI23" s="376"/>
      <c r="AJ23" s="377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41" t="s">
        <v>31</v>
      </c>
      <c r="B24" s="408" t="str">
        <f>TRIM('三菜'!G4)</f>
        <v>鮮炒高麗菜</v>
      </c>
      <c r="C24" s="373" t="str">
        <f>'三菜'!G5</f>
        <v>高麗菜切 　　　　16Kg</v>
      </c>
      <c r="D24" s="373"/>
      <c r="E24" s="373"/>
      <c r="F24" s="373"/>
      <c r="G24" s="373"/>
      <c r="H24" s="445"/>
      <c r="I24" s="408" t="str">
        <f>TRIM('三菜'!G13)</f>
        <v>炒油菜</v>
      </c>
      <c r="J24" s="373" t="str">
        <f>'三菜'!G14</f>
        <v>油菜切段 　　　　16Kg</v>
      </c>
      <c r="K24" s="373"/>
      <c r="L24" s="373"/>
      <c r="M24" s="373"/>
      <c r="N24" s="373"/>
      <c r="O24" s="407"/>
      <c r="P24" s="408" t="e">
        <f>TRIM(三菜!#REF!)</f>
        <v>#REF!</v>
      </c>
      <c r="Q24" s="426" t="e">
        <f>三菜!#REF!</f>
        <v>#REF!</v>
      </c>
      <c r="R24" s="426"/>
      <c r="S24" s="426"/>
      <c r="T24" s="426"/>
      <c r="U24" s="426"/>
      <c r="V24" s="427"/>
      <c r="W24" s="408" t="str">
        <f>TRIM('三菜'!G31)</f>
        <v>韭香銀芽</v>
      </c>
      <c r="X24" s="373" t="str">
        <f>'三菜'!G32</f>
        <v>豆芽菜(不漂) 　　15Kg</v>
      </c>
      <c r="Y24" s="373"/>
      <c r="Z24" s="373"/>
      <c r="AA24" s="373"/>
      <c r="AB24" s="373"/>
      <c r="AC24" s="407"/>
      <c r="AD24" s="408" t="str">
        <f>TRIM('三菜'!G40)</f>
        <v>炒蚵白菜</v>
      </c>
      <c r="AE24" s="373" t="str">
        <f>'三菜'!G41</f>
        <v>蚵白菜切 　　　　16Kg</v>
      </c>
      <c r="AF24" s="373"/>
      <c r="AG24" s="373"/>
      <c r="AH24" s="373"/>
      <c r="AI24" s="373"/>
      <c r="AJ24" s="407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37"/>
      <c r="B25" s="409"/>
      <c r="C25" s="376" t="str">
        <f>'三菜'!G6</f>
        <v>紅蘿蔔絲 　　　　1Kg</v>
      </c>
      <c r="D25" s="376"/>
      <c r="E25" s="376"/>
      <c r="F25" s="376"/>
      <c r="G25" s="376"/>
      <c r="H25" s="428"/>
      <c r="I25" s="409"/>
      <c r="J25" s="376" t="str">
        <f>'三菜'!G15</f>
        <v>蒜末 　　　　　0.2Kg</v>
      </c>
      <c r="K25" s="376"/>
      <c r="L25" s="376"/>
      <c r="M25" s="376"/>
      <c r="N25" s="376"/>
      <c r="O25" s="377"/>
      <c r="P25" s="409"/>
      <c r="Q25" s="424">
        <f>'三菜'!G24</f>
        <v>0</v>
      </c>
      <c r="R25" s="424"/>
      <c r="S25" s="424"/>
      <c r="T25" s="424"/>
      <c r="U25" s="424"/>
      <c r="V25" s="425"/>
      <c r="W25" s="409"/>
      <c r="X25" s="376" t="str">
        <f>'三菜'!G33</f>
        <v>韭菜切段 　　　1.5Kg</v>
      </c>
      <c r="Y25" s="376"/>
      <c r="Z25" s="376"/>
      <c r="AA25" s="376"/>
      <c r="AB25" s="376"/>
      <c r="AC25" s="377"/>
      <c r="AD25" s="409"/>
      <c r="AE25" s="376" t="str">
        <f>'三菜'!G42</f>
        <v>蒜末 　　　　　0.2Kg</v>
      </c>
      <c r="AF25" s="376"/>
      <c r="AG25" s="376"/>
      <c r="AH25" s="376"/>
      <c r="AI25" s="376"/>
      <c r="AJ25" s="377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37"/>
      <c r="B26" s="409"/>
      <c r="C26" s="376" t="str">
        <f>'三菜'!G7</f>
        <v>蒜末 　　　　　0.2Kg</v>
      </c>
      <c r="D26" s="376"/>
      <c r="E26" s="376"/>
      <c r="F26" s="376"/>
      <c r="G26" s="376"/>
      <c r="H26" s="428"/>
      <c r="I26" s="409"/>
      <c r="J26" s="376">
        <f>'三菜'!G16</f>
        <v>0</v>
      </c>
      <c r="K26" s="376"/>
      <c r="L26" s="376"/>
      <c r="M26" s="376"/>
      <c r="N26" s="376"/>
      <c r="O26" s="377"/>
      <c r="P26" s="409"/>
      <c r="Q26" s="424">
        <f>'三菜'!G25</f>
        <v>0</v>
      </c>
      <c r="R26" s="424"/>
      <c r="S26" s="424"/>
      <c r="T26" s="424"/>
      <c r="U26" s="424"/>
      <c r="V26" s="425"/>
      <c r="W26" s="409"/>
      <c r="X26" s="376" t="str">
        <f>'三菜'!G34</f>
        <v>蒜末 　　　　　0.2Kg</v>
      </c>
      <c r="Y26" s="376"/>
      <c r="Z26" s="376"/>
      <c r="AA26" s="376"/>
      <c r="AB26" s="376"/>
      <c r="AC26" s="377"/>
      <c r="AD26" s="409"/>
      <c r="AE26" s="376">
        <f>'三菜'!G43</f>
        <v>0</v>
      </c>
      <c r="AF26" s="376"/>
      <c r="AG26" s="376"/>
      <c r="AH26" s="376"/>
      <c r="AI26" s="376"/>
      <c r="AJ26" s="377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37"/>
      <c r="B27" s="409"/>
      <c r="C27" s="376">
        <f>'三菜'!G8</f>
        <v>0</v>
      </c>
      <c r="D27" s="376"/>
      <c r="E27" s="376"/>
      <c r="F27" s="376"/>
      <c r="G27" s="376"/>
      <c r="H27" s="428"/>
      <c r="I27" s="409"/>
      <c r="J27" s="376">
        <f>'三菜'!G17</f>
        <v>0</v>
      </c>
      <c r="K27" s="376"/>
      <c r="L27" s="376"/>
      <c r="M27" s="376"/>
      <c r="N27" s="376"/>
      <c r="O27" s="377"/>
      <c r="P27" s="409"/>
      <c r="Q27" s="424">
        <f>'三菜'!G26</f>
        <v>0</v>
      </c>
      <c r="R27" s="424"/>
      <c r="S27" s="424"/>
      <c r="T27" s="424"/>
      <c r="U27" s="424"/>
      <c r="V27" s="425"/>
      <c r="W27" s="409"/>
      <c r="X27" s="376">
        <f>'三菜'!G35</f>
        <v>0</v>
      </c>
      <c r="Y27" s="376"/>
      <c r="Z27" s="376"/>
      <c r="AA27" s="376"/>
      <c r="AB27" s="376"/>
      <c r="AC27" s="377"/>
      <c r="AD27" s="409"/>
      <c r="AE27" s="376">
        <f>'三菜'!G44</f>
        <v>0</v>
      </c>
      <c r="AF27" s="376"/>
      <c r="AG27" s="376"/>
      <c r="AH27" s="376"/>
      <c r="AI27" s="376"/>
      <c r="AJ27" s="377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37"/>
      <c r="B28" s="409"/>
      <c r="C28" s="376">
        <f>'三菜'!G9</f>
        <v>0</v>
      </c>
      <c r="D28" s="376"/>
      <c r="E28" s="376"/>
      <c r="F28" s="376"/>
      <c r="G28" s="376"/>
      <c r="H28" s="428"/>
      <c r="I28" s="409"/>
      <c r="J28" s="376">
        <f>'三菜'!G18</f>
        <v>0</v>
      </c>
      <c r="K28" s="376"/>
      <c r="L28" s="376"/>
      <c r="M28" s="376"/>
      <c r="N28" s="376"/>
      <c r="O28" s="377"/>
      <c r="P28" s="409"/>
      <c r="Q28" s="424">
        <f>'三菜'!G27</f>
        <v>0</v>
      </c>
      <c r="R28" s="424"/>
      <c r="S28" s="424"/>
      <c r="T28" s="424"/>
      <c r="U28" s="424"/>
      <c r="V28" s="425"/>
      <c r="W28" s="409"/>
      <c r="X28" s="376">
        <f>'三菜'!G36</f>
        <v>0</v>
      </c>
      <c r="Y28" s="376"/>
      <c r="Z28" s="376"/>
      <c r="AA28" s="376"/>
      <c r="AB28" s="376"/>
      <c r="AC28" s="377"/>
      <c r="AD28" s="409"/>
      <c r="AE28" s="376">
        <f>'三菜'!G45</f>
        <v>0</v>
      </c>
      <c r="AF28" s="376"/>
      <c r="AG28" s="376"/>
      <c r="AH28" s="376"/>
      <c r="AI28" s="376"/>
      <c r="AJ28" s="377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37"/>
      <c r="B29" s="409"/>
      <c r="C29" s="376">
        <f>'三菜'!G10</f>
        <v>0</v>
      </c>
      <c r="D29" s="376"/>
      <c r="E29" s="376"/>
      <c r="F29" s="376"/>
      <c r="G29" s="376"/>
      <c r="H29" s="428"/>
      <c r="I29" s="409"/>
      <c r="J29" s="376">
        <f>'三菜'!G19</f>
        <v>0</v>
      </c>
      <c r="K29" s="376"/>
      <c r="L29" s="376"/>
      <c r="M29" s="376"/>
      <c r="N29" s="376"/>
      <c r="O29" s="377"/>
      <c r="P29" s="409"/>
      <c r="Q29" s="424">
        <f>'三菜'!G28</f>
        <v>0</v>
      </c>
      <c r="R29" s="424"/>
      <c r="S29" s="424"/>
      <c r="T29" s="424"/>
      <c r="U29" s="424"/>
      <c r="V29" s="425"/>
      <c r="W29" s="409"/>
      <c r="X29" s="376">
        <f>'三菜'!G37</f>
        <v>0</v>
      </c>
      <c r="Y29" s="376"/>
      <c r="Z29" s="376"/>
      <c r="AA29" s="376"/>
      <c r="AB29" s="376"/>
      <c r="AC29" s="377"/>
      <c r="AD29" s="409"/>
      <c r="AE29" s="376">
        <f>'三菜'!G46</f>
        <v>0</v>
      </c>
      <c r="AF29" s="376"/>
      <c r="AG29" s="376"/>
      <c r="AH29" s="376"/>
      <c r="AI29" s="376"/>
      <c r="AJ29" s="377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437"/>
      <c r="B30" s="409"/>
      <c r="C30" s="376">
        <f>'三菜'!G11</f>
        <v>0</v>
      </c>
      <c r="D30" s="376"/>
      <c r="E30" s="376"/>
      <c r="F30" s="376"/>
      <c r="G30" s="376"/>
      <c r="H30" s="428"/>
      <c r="I30" s="409"/>
      <c r="J30" s="376">
        <f>'三菜'!G20</f>
        <v>0</v>
      </c>
      <c r="K30" s="376"/>
      <c r="L30" s="376"/>
      <c r="M30" s="376"/>
      <c r="N30" s="376"/>
      <c r="O30" s="377"/>
      <c r="P30" s="409"/>
      <c r="Q30" s="424">
        <f>'三菜'!G29</f>
        <v>0</v>
      </c>
      <c r="R30" s="424"/>
      <c r="S30" s="424"/>
      <c r="T30" s="424"/>
      <c r="U30" s="424"/>
      <c r="V30" s="425"/>
      <c r="W30" s="409"/>
      <c r="X30" s="376">
        <f>'三菜'!G38</f>
        <v>0</v>
      </c>
      <c r="Y30" s="376"/>
      <c r="Z30" s="376"/>
      <c r="AA30" s="376"/>
      <c r="AB30" s="376"/>
      <c r="AC30" s="377"/>
      <c r="AD30" s="409"/>
      <c r="AE30" s="376">
        <f>'三菜'!G47</f>
        <v>0</v>
      </c>
      <c r="AF30" s="376"/>
      <c r="AG30" s="376"/>
      <c r="AH30" s="376"/>
      <c r="AI30" s="376"/>
      <c r="AJ30" s="377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438"/>
      <c r="B31" s="411"/>
      <c r="C31" s="376">
        <f>'三菜'!G12</f>
        <v>0</v>
      </c>
      <c r="D31" s="376"/>
      <c r="E31" s="376"/>
      <c r="F31" s="376"/>
      <c r="G31" s="376"/>
      <c r="H31" s="428"/>
      <c r="I31" s="410"/>
      <c r="J31" s="376">
        <f>'三菜'!G21</f>
        <v>0</v>
      </c>
      <c r="K31" s="376"/>
      <c r="L31" s="376"/>
      <c r="M31" s="376"/>
      <c r="N31" s="376"/>
      <c r="O31" s="377"/>
      <c r="P31" s="410"/>
      <c r="Q31" s="424">
        <f>'三菜'!G30</f>
        <v>0</v>
      </c>
      <c r="R31" s="424"/>
      <c r="S31" s="424"/>
      <c r="T31" s="424"/>
      <c r="U31" s="424"/>
      <c r="V31" s="425"/>
      <c r="W31" s="410"/>
      <c r="X31" s="376">
        <f>'三菜'!G39</f>
        <v>0</v>
      </c>
      <c r="Y31" s="376"/>
      <c r="Z31" s="376"/>
      <c r="AA31" s="376"/>
      <c r="AB31" s="376"/>
      <c r="AC31" s="377"/>
      <c r="AD31" s="410"/>
      <c r="AE31" s="376">
        <f>'三菜'!G48</f>
        <v>0</v>
      </c>
      <c r="AF31" s="376"/>
      <c r="AG31" s="376"/>
      <c r="AH31" s="376"/>
      <c r="AI31" s="376"/>
      <c r="AJ31" s="377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441" t="s">
        <v>32</v>
      </c>
      <c r="B32" s="408" t="str">
        <f>TRIM('三菜'!H4)</f>
        <v>冬瓜排骨湯</v>
      </c>
      <c r="C32" s="373" t="str">
        <f>'三菜'!H5</f>
        <v>冬瓜中丁 　　　　7Kg</v>
      </c>
      <c r="D32" s="373"/>
      <c r="E32" s="373"/>
      <c r="F32" s="373"/>
      <c r="G32" s="373"/>
      <c r="H32" s="445"/>
      <c r="I32" s="408" t="str">
        <f>TRIM('三菜'!H13)</f>
        <v>紫菜蛋花湯</v>
      </c>
      <c r="J32" s="373" t="str">
        <f>'三菜'!H14</f>
        <v>蛋 　　　　　　2.5Kg</v>
      </c>
      <c r="K32" s="373"/>
      <c r="L32" s="373"/>
      <c r="M32" s="373"/>
      <c r="N32" s="373"/>
      <c r="O32" s="407"/>
      <c r="P32" s="408" t="str">
        <f>TRIM('三菜'!H22)</f>
        <v>榨菜肉絲湯</v>
      </c>
      <c r="Q32" s="373" t="str">
        <f>'三菜'!H23</f>
        <v>榨菜絲 　　　　　4Kg</v>
      </c>
      <c r="R32" s="373"/>
      <c r="S32" s="373"/>
      <c r="T32" s="373"/>
      <c r="U32" s="373"/>
      <c r="V32" s="407"/>
      <c r="W32" s="408" t="str">
        <f>TRIM('三菜'!H31)</f>
        <v>鮮筍排骨湯</v>
      </c>
      <c r="X32" s="373" t="str">
        <f>'三菜'!H32</f>
        <v>鮮筍絲 　　　　7.5Kg</v>
      </c>
      <c r="Y32" s="373"/>
      <c r="Z32" s="373"/>
      <c r="AA32" s="373"/>
      <c r="AB32" s="373"/>
      <c r="AC32" s="407"/>
      <c r="AD32" s="408" t="str">
        <f>TRIM('三菜'!H40)</f>
        <v>冬瓜粉圓湯</v>
      </c>
      <c r="AE32" s="373" t="str">
        <f>'三菜'!H41</f>
        <v>小粉圓 　　　　7.5Kg</v>
      </c>
      <c r="AF32" s="373"/>
      <c r="AG32" s="373"/>
      <c r="AH32" s="373"/>
      <c r="AI32" s="373"/>
      <c r="AJ32" s="407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437"/>
      <c r="B33" s="409"/>
      <c r="C33" s="376" t="str">
        <f>'三菜'!H6</f>
        <v>中排骨 　　　　　3Kg</v>
      </c>
      <c r="D33" s="376"/>
      <c r="E33" s="376"/>
      <c r="F33" s="376"/>
      <c r="G33" s="376"/>
      <c r="H33" s="428"/>
      <c r="I33" s="409"/>
      <c r="J33" s="412" t="str">
        <f>'三菜'!H15</f>
        <v>大骨-溫 　　　　　2Kg</v>
      </c>
      <c r="K33" s="412"/>
      <c r="L33" s="412"/>
      <c r="M33" s="412"/>
      <c r="N33" s="412"/>
      <c r="O33" s="413"/>
      <c r="P33" s="409"/>
      <c r="Q33" s="412" t="str">
        <f>'三菜'!H24</f>
        <v>肉絲 　　　　　1.5Kg</v>
      </c>
      <c r="R33" s="412"/>
      <c r="S33" s="412"/>
      <c r="T33" s="412"/>
      <c r="U33" s="412"/>
      <c r="V33" s="413"/>
      <c r="W33" s="409"/>
      <c r="X33" s="376" t="str">
        <f>'三菜'!H33</f>
        <v>中排骨 　　　　2.5Kg</v>
      </c>
      <c r="Y33" s="376"/>
      <c r="Z33" s="376"/>
      <c r="AA33" s="376"/>
      <c r="AB33" s="376"/>
      <c r="AC33" s="377"/>
      <c r="AD33" s="409"/>
      <c r="AE33" s="376" t="str">
        <f>'三菜'!H42</f>
        <v>冬瓜糖塊 　　　　5塊</v>
      </c>
      <c r="AF33" s="376"/>
      <c r="AG33" s="376"/>
      <c r="AH33" s="376"/>
      <c r="AI33" s="376"/>
      <c r="AJ33" s="377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37"/>
      <c r="B34" s="409"/>
      <c r="C34" s="376" t="str">
        <f>'三菜'!H7</f>
        <v>薑絲 　　　　　0.2Kg</v>
      </c>
      <c r="D34" s="376"/>
      <c r="E34" s="376"/>
      <c r="F34" s="376"/>
      <c r="G34" s="376"/>
      <c r="H34" s="428"/>
      <c r="I34" s="409"/>
      <c r="J34" s="376" t="str">
        <f>'三菜'!H16</f>
        <v>紫菜片 　　　　0.3Kg</v>
      </c>
      <c r="K34" s="376"/>
      <c r="L34" s="376"/>
      <c r="M34" s="376"/>
      <c r="N34" s="376"/>
      <c r="O34" s="377"/>
      <c r="P34" s="409"/>
      <c r="Q34" s="376" t="str">
        <f>'三菜'!H25</f>
        <v>青蔥珠 　　　　0.2Kg</v>
      </c>
      <c r="R34" s="376"/>
      <c r="S34" s="376"/>
      <c r="T34" s="376"/>
      <c r="U34" s="376"/>
      <c r="V34" s="377"/>
      <c r="W34" s="409"/>
      <c r="X34" s="376" t="str">
        <f>'三菜'!H34</f>
        <v>芹菜珠 　　　　0.2Kg</v>
      </c>
      <c r="Y34" s="376"/>
      <c r="Z34" s="376"/>
      <c r="AA34" s="376"/>
      <c r="AB34" s="376"/>
      <c r="AC34" s="377"/>
      <c r="AD34" s="409"/>
      <c r="AE34" s="376">
        <f>'三菜'!H43</f>
        <v>0</v>
      </c>
      <c r="AF34" s="376"/>
      <c r="AG34" s="376"/>
      <c r="AH34" s="376"/>
      <c r="AI34" s="376"/>
      <c r="AJ34" s="377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437"/>
      <c r="B35" s="409"/>
      <c r="C35" s="376">
        <f>'三菜'!H8</f>
        <v>0</v>
      </c>
      <c r="D35" s="376"/>
      <c r="E35" s="376"/>
      <c r="F35" s="376"/>
      <c r="G35" s="376"/>
      <c r="H35" s="428"/>
      <c r="I35" s="409"/>
      <c r="J35" s="376" t="str">
        <f>'三菜'!H17</f>
        <v>青蔥珠 　　　　0.2Kg</v>
      </c>
      <c r="K35" s="376"/>
      <c r="L35" s="376"/>
      <c r="M35" s="376"/>
      <c r="N35" s="376"/>
      <c r="O35" s="377"/>
      <c r="P35" s="409"/>
      <c r="Q35" s="414">
        <f>'三菜'!H26</f>
        <v>0</v>
      </c>
      <c r="R35" s="414"/>
      <c r="S35" s="414"/>
      <c r="T35" s="414"/>
      <c r="U35" s="414"/>
      <c r="V35" s="415"/>
      <c r="W35" s="409"/>
      <c r="X35" s="376">
        <f>'三菜'!H35</f>
        <v>0</v>
      </c>
      <c r="Y35" s="376"/>
      <c r="Z35" s="376"/>
      <c r="AA35" s="376"/>
      <c r="AB35" s="376"/>
      <c r="AC35" s="377"/>
      <c r="AD35" s="409"/>
      <c r="AE35" s="376">
        <f>'三菜'!H44</f>
        <v>0</v>
      </c>
      <c r="AF35" s="376"/>
      <c r="AG35" s="376"/>
      <c r="AH35" s="376"/>
      <c r="AI35" s="376"/>
      <c r="AJ35" s="377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437"/>
      <c r="B36" s="409"/>
      <c r="C36" s="376">
        <f>'三菜'!H9</f>
        <v>0</v>
      </c>
      <c r="D36" s="376"/>
      <c r="E36" s="376"/>
      <c r="F36" s="376"/>
      <c r="G36" s="376"/>
      <c r="H36" s="428"/>
      <c r="I36" s="409"/>
      <c r="J36" s="412">
        <f>'三菜'!H18</f>
        <v>0</v>
      </c>
      <c r="K36" s="412"/>
      <c r="L36" s="412"/>
      <c r="M36" s="412"/>
      <c r="N36" s="412"/>
      <c r="O36" s="413"/>
      <c r="P36" s="409"/>
      <c r="Q36" s="412">
        <f>'三菜'!H27</f>
        <v>0</v>
      </c>
      <c r="R36" s="412"/>
      <c r="S36" s="412"/>
      <c r="T36" s="412"/>
      <c r="U36" s="412"/>
      <c r="V36" s="413"/>
      <c r="W36" s="409"/>
      <c r="X36" s="376">
        <f>'三菜'!H36</f>
        <v>0</v>
      </c>
      <c r="Y36" s="376"/>
      <c r="Z36" s="376"/>
      <c r="AA36" s="376"/>
      <c r="AB36" s="376"/>
      <c r="AC36" s="377"/>
      <c r="AD36" s="409"/>
      <c r="AE36" s="376">
        <f>'三菜'!H45</f>
        <v>0</v>
      </c>
      <c r="AF36" s="376"/>
      <c r="AG36" s="376"/>
      <c r="AH36" s="376"/>
      <c r="AI36" s="376"/>
      <c r="AJ36" s="377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437"/>
      <c r="B37" s="409"/>
      <c r="C37" s="376">
        <f>'三菜'!H10</f>
        <v>0</v>
      </c>
      <c r="D37" s="376"/>
      <c r="E37" s="376"/>
      <c r="F37" s="376"/>
      <c r="G37" s="376"/>
      <c r="H37" s="428"/>
      <c r="I37" s="409"/>
      <c r="J37" s="416">
        <f>'三菜'!H19</f>
        <v>0</v>
      </c>
      <c r="K37" s="416"/>
      <c r="L37" s="416"/>
      <c r="M37" s="416"/>
      <c r="N37" s="416"/>
      <c r="O37" s="417"/>
      <c r="P37" s="409"/>
      <c r="Q37" s="376">
        <f>'三菜'!H28</f>
        <v>0</v>
      </c>
      <c r="R37" s="376"/>
      <c r="S37" s="376"/>
      <c r="T37" s="376"/>
      <c r="U37" s="376"/>
      <c r="V37" s="377"/>
      <c r="W37" s="409"/>
      <c r="X37" s="376">
        <f>'三菜'!H37</f>
        <v>0</v>
      </c>
      <c r="Y37" s="376"/>
      <c r="Z37" s="376"/>
      <c r="AA37" s="376"/>
      <c r="AB37" s="376"/>
      <c r="AC37" s="377"/>
      <c r="AD37" s="409"/>
      <c r="AE37" s="376">
        <f>'三菜'!H46</f>
        <v>0</v>
      </c>
      <c r="AF37" s="376"/>
      <c r="AG37" s="376"/>
      <c r="AH37" s="376"/>
      <c r="AI37" s="376"/>
      <c r="AJ37" s="377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437"/>
      <c r="B38" s="409"/>
      <c r="C38" s="376">
        <f>'三菜'!H11</f>
        <v>0</v>
      </c>
      <c r="D38" s="376"/>
      <c r="E38" s="376"/>
      <c r="F38" s="376"/>
      <c r="G38" s="376"/>
      <c r="H38" s="428"/>
      <c r="I38" s="409"/>
      <c r="J38" s="416">
        <f>'三菜'!H20</f>
        <v>0</v>
      </c>
      <c r="K38" s="416"/>
      <c r="L38" s="416"/>
      <c r="M38" s="416"/>
      <c r="N38" s="416"/>
      <c r="O38" s="417"/>
      <c r="P38" s="409"/>
      <c r="Q38" s="376">
        <f>'三菜'!H29</f>
        <v>0</v>
      </c>
      <c r="R38" s="376"/>
      <c r="S38" s="376"/>
      <c r="T38" s="376"/>
      <c r="U38" s="376"/>
      <c r="V38" s="377"/>
      <c r="W38" s="409"/>
      <c r="X38" s="376">
        <f>'三菜'!H38</f>
        <v>0</v>
      </c>
      <c r="Y38" s="376"/>
      <c r="Z38" s="376"/>
      <c r="AA38" s="376"/>
      <c r="AB38" s="376"/>
      <c r="AC38" s="377"/>
      <c r="AD38" s="409"/>
      <c r="AE38" s="376">
        <f>'三菜'!H47</f>
        <v>0</v>
      </c>
      <c r="AF38" s="376"/>
      <c r="AG38" s="376"/>
      <c r="AH38" s="376"/>
      <c r="AI38" s="376"/>
      <c r="AJ38" s="377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437"/>
      <c r="B39" s="411"/>
      <c r="C39" s="416">
        <f>'三菜'!H12</f>
        <v>0</v>
      </c>
      <c r="D39" s="416"/>
      <c r="E39" s="416"/>
      <c r="F39" s="416"/>
      <c r="G39" s="416"/>
      <c r="H39" s="446"/>
      <c r="I39" s="411"/>
      <c r="J39" s="420">
        <f>'三菜'!H21</f>
        <v>0</v>
      </c>
      <c r="K39" s="420"/>
      <c r="L39" s="420"/>
      <c r="M39" s="420"/>
      <c r="N39" s="420"/>
      <c r="O39" s="421"/>
      <c r="P39" s="411"/>
      <c r="Q39" s="414">
        <f>'三菜'!H30</f>
        <v>0</v>
      </c>
      <c r="R39" s="414"/>
      <c r="S39" s="414"/>
      <c r="T39" s="414"/>
      <c r="U39" s="414"/>
      <c r="V39" s="415"/>
      <c r="W39" s="411"/>
      <c r="X39" s="416">
        <f>'三菜'!H39</f>
        <v>0</v>
      </c>
      <c r="Y39" s="416"/>
      <c r="Z39" s="416"/>
      <c r="AA39" s="416"/>
      <c r="AB39" s="416"/>
      <c r="AC39" s="417"/>
      <c r="AD39" s="411"/>
      <c r="AE39" s="416">
        <f>'三菜'!H48</f>
        <v>0</v>
      </c>
      <c r="AF39" s="416"/>
      <c r="AG39" s="416"/>
      <c r="AH39" s="416"/>
      <c r="AI39" s="416"/>
      <c r="AJ39" s="417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442" t="s">
        <v>33</v>
      </c>
      <c r="B40" s="443"/>
      <c r="C40" s="444">
        <f>'三菜'!I4</f>
        <v>0</v>
      </c>
      <c r="D40" s="418"/>
      <c r="E40" s="418"/>
      <c r="F40" s="418"/>
      <c r="G40" s="418"/>
      <c r="H40" s="419"/>
      <c r="I40" s="77"/>
      <c r="J40" s="418" t="str">
        <f>'三菜'!I13</f>
        <v>水果</v>
      </c>
      <c r="K40" s="418"/>
      <c r="L40" s="418"/>
      <c r="M40" s="418"/>
      <c r="N40" s="418"/>
      <c r="O40" s="419"/>
      <c r="P40" s="77"/>
      <c r="Q40" s="418">
        <f>'三菜'!I22</f>
        <v>0</v>
      </c>
      <c r="R40" s="418"/>
      <c r="S40" s="418"/>
      <c r="T40" s="418"/>
      <c r="U40" s="418"/>
      <c r="V40" s="419"/>
      <c r="W40" s="78"/>
      <c r="X40" s="422" t="str">
        <f>'三菜'!I31</f>
        <v>水果</v>
      </c>
      <c r="Y40" s="422"/>
      <c r="Z40" s="422"/>
      <c r="AA40" s="422"/>
      <c r="AB40" s="422"/>
      <c r="AC40" s="423"/>
      <c r="AD40" s="78"/>
      <c r="AE40" s="418">
        <f>'三菜'!I40</f>
        <v>0</v>
      </c>
      <c r="AF40" s="418"/>
      <c r="AG40" s="418"/>
      <c r="AH40" s="418"/>
      <c r="AI40" s="418"/>
      <c r="AJ40" s="419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449" t="s">
        <v>28</v>
      </c>
      <c r="B41" s="450"/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  <c r="AH41" s="450"/>
      <c r="AI41" s="450"/>
      <c r="AJ41" s="451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452" t="s">
        <v>29</v>
      </c>
      <c r="B42" s="452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2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AE32:AJ32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P32:P39"/>
    <mergeCell ref="J11:O11"/>
    <mergeCell ref="X8:AC8"/>
    <mergeCell ref="X9:AC9"/>
    <mergeCell ref="X10:AC10"/>
    <mergeCell ref="X11:AC11"/>
    <mergeCell ref="X12:AC12"/>
    <mergeCell ref="X13:AC13"/>
    <mergeCell ref="X14:AC14"/>
    <mergeCell ref="X15:AC15"/>
    <mergeCell ref="Q10:V10"/>
    <mergeCell ref="Q11:V11"/>
    <mergeCell ref="Q12:V12"/>
    <mergeCell ref="Q13:V13"/>
    <mergeCell ref="Q14:V14"/>
    <mergeCell ref="P24:P31"/>
    <mergeCell ref="J31:O31"/>
    <mergeCell ref="J24:O24"/>
    <mergeCell ref="J25:O25"/>
    <mergeCell ref="J26:O26"/>
    <mergeCell ref="J27:O27"/>
    <mergeCell ref="J30:O30"/>
    <mergeCell ref="J28:O28"/>
    <mergeCell ref="J29:O29"/>
    <mergeCell ref="W8:W15"/>
    <mergeCell ref="Q8:V8"/>
    <mergeCell ref="P8:P15"/>
    <mergeCell ref="P16:P23"/>
    <mergeCell ref="Q9:V9"/>
    <mergeCell ref="Q19:V19"/>
    <mergeCell ref="Q22:V22"/>
    <mergeCell ref="Q17:V17"/>
    <mergeCell ref="Q21:V21"/>
    <mergeCell ref="Q15:V15"/>
    <mergeCell ref="C38:H38"/>
    <mergeCell ref="C39:H39"/>
    <mergeCell ref="C37:H37"/>
    <mergeCell ref="J8:O8"/>
    <mergeCell ref="J9:O9"/>
    <mergeCell ref="J10:O10"/>
    <mergeCell ref="J15:O15"/>
    <mergeCell ref="J14:O14"/>
    <mergeCell ref="I8:I15"/>
    <mergeCell ref="I24:I31"/>
    <mergeCell ref="C28:H28"/>
    <mergeCell ref="C31:H31"/>
    <mergeCell ref="C24:H24"/>
    <mergeCell ref="C26:H26"/>
    <mergeCell ref="C21:H21"/>
    <mergeCell ref="A40:B40"/>
    <mergeCell ref="A32:A39"/>
    <mergeCell ref="B32:B39"/>
    <mergeCell ref="C30:H30"/>
    <mergeCell ref="C40:H40"/>
    <mergeCell ref="A24:A31"/>
    <mergeCell ref="B24:B31"/>
    <mergeCell ref="C32:H32"/>
    <mergeCell ref="C27:H27"/>
    <mergeCell ref="C36:H36"/>
    <mergeCell ref="C33:H33"/>
    <mergeCell ref="A16:A23"/>
    <mergeCell ref="B16:B23"/>
    <mergeCell ref="C34:H34"/>
    <mergeCell ref="C35:H35"/>
    <mergeCell ref="C29:H29"/>
    <mergeCell ref="C25:H25"/>
    <mergeCell ref="C18:H18"/>
    <mergeCell ref="C19:H19"/>
    <mergeCell ref="C17:H17"/>
    <mergeCell ref="J16:O16"/>
    <mergeCell ref="J17:O17"/>
    <mergeCell ref="J12:O12"/>
    <mergeCell ref="J13:O13"/>
    <mergeCell ref="C16:H16"/>
    <mergeCell ref="A8:A15"/>
    <mergeCell ref="B8:B15"/>
    <mergeCell ref="C13:H13"/>
    <mergeCell ref="C15:H15"/>
    <mergeCell ref="C9:H9"/>
    <mergeCell ref="C14:H14"/>
    <mergeCell ref="C10:H10"/>
    <mergeCell ref="C11:H11"/>
    <mergeCell ref="C12:H12"/>
    <mergeCell ref="C8:H8"/>
    <mergeCell ref="J23:O23"/>
    <mergeCell ref="C22:H22"/>
    <mergeCell ref="J22:O22"/>
    <mergeCell ref="C20:H20"/>
    <mergeCell ref="C23:H23"/>
    <mergeCell ref="I16:I23"/>
    <mergeCell ref="J20:O20"/>
    <mergeCell ref="J21:O21"/>
    <mergeCell ref="J18:O18"/>
    <mergeCell ref="J19:O19"/>
    <mergeCell ref="AE16:AJ16"/>
    <mergeCell ref="AE17:AJ17"/>
    <mergeCell ref="W16:W23"/>
    <mergeCell ref="AE20:AJ20"/>
    <mergeCell ref="AE21:AJ21"/>
    <mergeCell ref="AE18:AJ18"/>
    <mergeCell ref="AE19:AJ19"/>
    <mergeCell ref="X17:AC17"/>
    <mergeCell ref="AE23:AJ23"/>
    <mergeCell ref="X18:AC18"/>
    <mergeCell ref="Q16:V16"/>
    <mergeCell ref="Q20:V20"/>
    <mergeCell ref="Q25:V25"/>
    <mergeCell ref="Q26:V26"/>
    <mergeCell ref="X25:AC25"/>
    <mergeCell ref="X26:AC26"/>
    <mergeCell ref="AE27:AJ27"/>
    <mergeCell ref="X27:AC27"/>
    <mergeCell ref="X29:AC29"/>
    <mergeCell ref="AE29:AJ29"/>
    <mergeCell ref="Q28:V28"/>
    <mergeCell ref="X28:AC28"/>
    <mergeCell ref="X19:AC19"/>
    <mergeCell ref="Q24:V24"/>
    <mergeCell ref="Q23:V23"/>
    <mergeCell ref="Q18:V18"/>
    <mergeCell ref="X24:AC24"/>
    <mergeCell ref="Q30:V30"/>
    <mergeCell ref="Q31:V31"/>
    <mergeCell ref="Q38:V38"/>
    <mergeCell ref="Q27:V27"/>
    <mergeCell ref="Q36:V36"/>
    <mergeCell ref="Q37:V37"/>
    <mergeCell ref="Q29:V29"/>
    <mergeCell ref="X32:AC32"/>
    <mergeCell ref="AE33:AJ33"/>
    <mergeCell ref="AE34:AJ34"/>
    <mergeCell ref="X37:AC37"/>
    <mergeCell ref="X36:AC36"/>
    <mergeCell ref="AE36:AJ36"/>
    <mergeCell ref="X33:AC33"/>
    <mergeCell ref="AE35:AJ35"/>
    <mergeCell ref="X38:AC38"/>
    <mergeCell ref="AE37:AJ37"/>
    <mergeCell ref="AE38:AJ38"/>
    <mergeCell ref="J40:O40"/>
    <mergeCell ref="J38:O38"/>
    <mergeCell ref="J39:O39"/>
    <mergeCell ref="Q40:V40"/>
    <mergeCell ref="X40:AC40"/>
    <mergeCell ref="AE40:AJ40"/>
    <mergeCell ref="Q39:V39"/>
    <mergeCell ref="I32:I39"/>
    <mergeCell ref="J36:O36"/>
    <mergeCell ref="J37:O37"/>
    <mergeCell ref="J32:O32"/>
    <mergeCell ref="J33:O33"/>
    <mergeCell ref="J34:O34"/>
    <mergeCell ref="J35:O35"/>
    <mergeCell ref="T7:V7"/>
    <mergeCell ref="X7:Z7"/>
    <mergeCell ref="AA7:AC7"/>
    <mergeCell ref="X35:AC35"/>
    <mergeCell ref="Q32:V32"/>
    <mergeCell ref="W24:W31"/>
    <mergeCell ref="W32:W39"/>
    <mergeCell ref="Q33:V33"/>
    <mergeCell ref="Q34:V34"/>
    <mergeCell ref="Q35:V35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22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456" t="str">
        <f>'三菜'!B1</f>
        <v>嘉義縣灣內國小 103學年度第1學期第1週午餐食譜設計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92">
        <f>SUM(E37:AG37)/5</f>
        <v>0</v>
      </c>
      <c r="AG1" s="492"/>
      <c r="AH1" s="492"/>
      <c r="AI1" s="132" t="s">
        <v>64</v>
      </c>
      <c r="AJ1" s="131"/>
    </row>
    <row r="2" s="58" customFormat="1" ht="7.5" customHeight="1" thickBot="1"/>
    <row r="3" spans="1:52" s="60" customFormat="1" ht="13.5" customHeight="1">
      <c r="A3" s="461"/>
      <c r="B3" s="99" t="s">
        <v>0</v>
      </c>
      <c r="C3" s="477" t="str">
        <f>TRIM('三菜'!B4)</f>
        <v>9</v>
      </c>
      <c r="D3" s="457"/>
      <c r="E3" s="67" t="s">
        <v>38</v>
      </c>
      <c r="F3" s="67" t="str">
        <f>TRIM('三菜'!B6)</f>
        <v>1</v>
      </c>
      <c r="G3" s="67" t="s">
        <v>39</v>
      </c>
      <c r="H3" s="67" t="str">
        <f>TRIM('三菜'!B6)</f>
        <v>1</v>
      </c>
      <c r="I3" s="99" t="s">
        <v>0</v>
      </c>
      <c r="J3" s="477" t="str">
        <f>TRIM('三菜'!B13)</f>
        <v>9</v>
      </c>
      <c r="K3" s="457"/>
      <c r="L3" s="67" t="s">
        <v>38</v>
      </c>
      <c r="M3" s="67" t="str">
        <f>TRIM('三菜'!B15)</f>
        <v>2</v>
      </c>
      <c r="N3" s="67" t="s">
        <v>39</v>
      </c>
      <c r="O3" s="67" t="str">
        <f>TRIM('三菜'!B17)</f>
        <v>星期二</v>
      </c>
      <c r="P3" s="99" t="s">
        <v>0</v>
      </c>
      <c r="Q3" s="477" t="str">
        <f>TRIM('三菜'!B22)</f>
        <v>9</v>
      </c>
      <c r="R3" s="457"/>
      <c r="S3" s="67" t="s">
        <v>38</v>
      </c>
      <c r="T3" s="67" t="str">
        <f>TRIM('三菜'!B24)</f>
        <v>3</v>
      </c>
      <c r="U3" s="67" t="s">
        <v>39</v>
      </c>
      <c r="V3" s="67" t="str">
        <f>TRIM('三菜'!B26)</f>
        <v>星期三</v>
      </c>
      <c r="W3" s="99" t="s">
        <v>0</v>
      </c>
      <c r="X3" s="477" t="str">
        <f>TRIM('三菜'!B31)</f>
        <v>9</v>
      </c>
      <c r="Y3" s="457"/>
      <c r="Z3" s="67" t="s">
        <v>38</v>
      </c>
      <c r="AA3" s="67" t="str">
        <f>TRIM('三菜'!B33)</f>
        <v>4</v>
      </c>
      <c r="AB3" s="67" t="s">
        <v>39</v>
      </c>
      <c r="AC3" s="67" t="str">
        <f>TRIM('三菜'!B35)</f>
        <v>星期四</v>
      </c>
      <c r="AD3" s="99" t="s">
        <v>0</v>
      </c>
      <c r="AE3" s="477" t="str">
        <f>TRIM('三菜'!B40)</f>
        <v>9</v>
      </c>
      <c r="AF3" s="457"/>
      <c r="AG3" s="67" t="s">
        <v>38</v>
      </c>
      <c r="AH3" s="67" t="str">
        <f>TRIM('三菜'!B42)</f>
        <v>5</v>
      </c>
      <c r="AI3" s="67" t="s">
        <v>39</v>
      </c>
      <c r="AJ3" s="92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462"/>
      <c r="B4" s="100" t="s">
        <v>27</v>
      </c>
      <c r="C4" s="476" t="str">
        <f>TRIM('三菜'!B12)</f>
        <v>216</v>
      </c>
      <c r="D4" s="464"/>
      <c r="E4" s="464"/>
      <c r="F4" s="464"/>
      <c r="G4" s="453" t="s">
        <v>49</v>
      </c>
      <c r="H4" s="454"/>
      <c r="I4" s="100" t="s">
        <v>27</v>
      </c>
      <c r="J4" s="476" t="str">
        <f>TRIM('三菜'!B21)</f>
        <v>216</v>
      </c>
      <c r="K4" s="464"/>
      <c r="L4" s="464"/>
      <c r="M4" s="464"/>
      <c r="N4" s="453" t="s">
        <v>49</v>
      </c>
      <c r="O4" s="454"/>
      <c r="P4" s="100" t="s">
        <v>27</v>
      </c>
      <c r="Q4" s="476" t="str">
        <f>TRIM('三菜'!B30)</f>
        <v>216</v>
      </c>
      <c r="R4" s="464"/>
      <c r="S4" s="464"/>
      <c r="T4" s="464"/>
      <c r="U4" s="453" t="s">
        <v>49</v>
      </c>
      <c r="V4" s="454"/>
      <c r="W4" s="100" t="s">
        <v>27</v>
      </c>
      <c r="X4" s="476" t="str">
        <f>TRIM('三菜'!B39)</f>
        <v>216</v>
      </c>
      <c r="Y4" s="464"/>
      <c r="Z4" s="464"/>
      <c r="AA4" s="464"/>
      <c r="AB4" s="453" t="s">
        <v>49</v>
      </c>
      <c r="AC4" s="454"/>
      <c r="AD4" s="100" t="s">
        <v>27</v>
      </c>
      <c r="AE4" s="476" t="str">
        <f>TRIM('三菜'!B48)</f>
        <v>216</v>
      </c>
      <c r="AF4" s="464"/>
      <c r="AG4" s="464"/>
      <c r="AH4" s="464"/>
      <c r="AI4" s="453" t="s">
        <v>49</v>
      </c>
      <c r="AJ4" s="454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462"/>
      <c r="B5" s="101" t="s">
        <v>2</v>
      </c>
      <c r="C5" s="476">
        <f>TRIM('三菜'!D4)</f>
      </c>
      <c r="D5" s="464"/>
      <c r="E5" s="464"/>
      <c r="F5" s="464"/>
      <c r="G5" s="464"/>
      <c r="H5" s="465"/>
      <c r="I5" s="101" t="s">
        <v>2</v>
      </c>
      <c r="J5" s="476">
        <f>TRIM('三菜'!K4)</f>
      </c>
      <c r="K5" s="464"/>
      <c r="L5" s="464"/>
      <c r="M5" s="464"/>
      <c r="N5" s="464"/>
      <c r="O5" s="465"/>
      <c r="P5" s="101" t="s">
        <v>2</v>
      </c>
      <c r="Q5" s="476">
        <f>TRIM('三菜'!D22)</f>
      </c>
      <c r="R5" s="464"/>
      <c r="S5" s="464"/>
      <c r="T5" s="464"/>
      <c r="U5" s="464"/>
      <c r="V5" s="465"/>
      <c r="W5" s="101" t="s">
        <v>2</v>
      </c>
      <c r="X5" s="476">
        <f>TRIM('三菜'!D31)</f>
      </c>
      <c r="Y5" s="464"/>
      <c r="Z5" s="464"/>
      <c r="AA5" s="464"/>
      <c r="AB5" s="464"/>
      <c r="AC5" s="465"/>
      <c r="AD5" s="101" t="s">
        <v>2</v>
      </c>
      <c r="AE5" s="476">
        <f>TRIM('三菜'!D40)</f>
      </c>
      <c r="AF5" s="464"/>
      <c r="AG5" s="464"/>
      <c r="AH5" s="464"/>
      <c r="AI5" s="464"/>
      <c r="AJ5" s="465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463"/>
      <c r="B6" s="116" t="s">
        <v>40</v>
      </c>
      <c r="C6" s="472" t="s">
        <v>43</v>
      </c>
      <c r="D6" s="473"/>
      <c r="E6" s="472" t="s">
        <v>42</v>
      </c>
      <c r="F6" s="473"/>
      <c r="G6" s="98" t="s">
        <v>50</v>
      </c>
      <c r="H6" s="79" t="s">
        <v>51</v>
      </c>
      <c r="I6" s="116" t="s">
        <v>40</v>
      </c>
      <c r="J6" s="472" t="s">
        <v>43</v>
      </c>
      <c r="K6" s="473"/>
      <c r="L6" s="472" t="s">
        <v>42</v>
      </c>
      <c r="M6" s="473"/>
      <c r="N6" s="98" t="s">
        <v>50</v>
      </c>
      <c r="O6" s="79" t="s">
        <v>51</v>
      </c>
      <c r="P6" s="116" t="s">
        <v>40</v>
      </c>
      <c r="Q6" s="472" t="s">
        <v>43</v>
      </c>
      <c r="R6" s="473"/>
      <c r="S6" s="472" t="s">
        <v>42</v>
      </c>
      <c r="T6" s="473"/>
      <c r="U6" s="98" t="s">
        <v>50</v>
      </c>
      <c r="V6" s="79" t="s">
        <v>51</v>
      </c>
      <c r="W6" s="116" t="s">
        <v>40</v>
      </c>
      <c r="X6" s="472" t="s">
        <v>43</v>
      </c>
      <c r="Y6" s="473"/>
      <c r="Z6" s="472" t="s">
        <v>42</v>
      </c>
      <c r="AA6" s="473"/>
      <c r="AB6" s="98" t="s">
        <v>50</v>
      </c>
      <c r="AC6" s="79" t="s">
        <v>51</v>
      </c>
      <c r="AD6" s="116" t="s">
        <v>40</v>
      </c>
      <c r="AE6" s="472" t="s">
        <v>43</v>
      </c>
      <c r="AF6" s="473"/>
      <c r="AG6" s="472" t="s">
        <v>42</v>
      </c>
      <c r="AH6" s="473"/>
      <c r="AI6" s="98" t="s">
        <v>50</v>
      </c>
      <c r="AJ6" s="79" t="s">
        <v>51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437" t="s">
        <v>44</v>
      </c>
      <c r="B7" s="439" t="str">
        <f>TRIM('三菜'!E4)</f>
        <v>咖哩雞</v>
      </c>
      <c r="C7" s="445" t="str">
        <f>'三菜'!E5</f>
        <v>雞腿丁CAS　　　　15Kg</v>
      </c>
      <c r="D7" s="478"/>
      <c r="E7" s="105"/>
      <c r="F7" s="86" t="s">
        <v>62</v>
      </c>
      <c r="G7" s="118"/>
      <c r="H7" s="91">
        <f>E7*G7</f>
        <v>0</v>
      </c>
      <c r="I7" s="439">
        <f>TRIM('三菜'!D13)</f>
      </c>
      <c r="J7" s="445" t="str">
        <f>'三菜'!E14</f>
        <v>中排肉(立大) 　　15Kg</v>
      </c>
      <c r="K7" s="478"/>
      <c r="L7" s="105"/>
      <c r="M7" s="86" t="s">
        <v>62</v>
      </c>
      <c r="N7" s="118"/>
      <c r="O7" s="91">
        <f>L7*N7</f>
        <v>0</v>
      </c>
      <c r="P7" s="439" t="str">
        <f>TRIM('三菜'!E22)</f>
        <v>臘香蛋炒飯</v>
      </c>
      <c r="Q7" s="445" t="str">
        <f>'三菜'!E23</f>
        <v>玉米粒 　　　　　5Kg</v>
      </c>
      <c r="R7" s="478"/>
      <c r="S7" s="105"/>
      <c r="T7" s="86" t="s">
        <v>62</v>
      </c>
      <c r="U7" s="86"/>
      <c r="V7" s="91">
        <f>S7*U7</f>
        <v>0</v>
      </c>
      <c r="W7" s="439" t="str">
        <f>TRIM('三菜'!E31)</f>
        <v>黃金柳葉魚</v>
      </c>
      <c r="X7" s="445" t="str">
        <f>'三菜'!E32</f>
        <v>柳葉魚(裹粉) 　452尾</v>
      </c>
      <c r="Y7" s="478"/>
      <c r="Z7" s="105"/>
      <c r="AA7" s="86" t="s">
        <v>62</v>
      </c>
      <c r="AB7" s="86"/>
      <c r="AC7" s="91">
        <f>Z7*AB7</f>
        <v>0</v>
      </c>
      <c r="AD7" s="439" t="str">
        <f>TRIM('三菜'!E40)</f>
        <v>鐵板雞丁</v>
      </c>
      <c r="AE7" s="445" t="str">
        <f>'三菜'!E41</f>
        <v>素雞丁 　　　　　9Kg</v>
      </c>
      <c r="AF7" s="478"/>
      <c r="AG7" s="105"/>
      <c r="AH7" s="86" t="s">
        <v>62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37"/>
      <c r="B8" s="409"/>
      <c r="C8" s="428" t="str">
        <f>'三菜'!E6</f>
        <v>馬鈴薯中丁 　　　5Kg</v>
      </c>
      <c r="D8" s="474"/>
      <c r="E8" s="107"/>
      <c r="F8" s="86" t="s">
        <v>62</v>
      </c>
      <c r="G8" s="106"/>
      <c r="H8" s="91">
        <f aca="true" t="shared" si="0" ref="H8:H36">E8*G8</f>
        <v>0</v>
      </c>
      <c r="I8" s="409"/>
      <c r="J8" s="428" t="str">
        <f>'三菜'!E15</f>
        <v>白蘿蔔中丁 　　　8Kg</v>
      </c>
      <c r="K8" s="474"/>
      <c r="L8" s="107"/>
      <c r="M8" s="86" t="s">
        <v>62</v>
      </c>
      <c r="N8" s="106"/>
      <c r="O8" s="91">
        <f aca="true" t="shared" si="1" ref="O8:O14">L8*N8</f>
        <v>0</v>
      </c>
      <c r="P8" s="409"/>
      <c r="Q8" s="428" t="str">
        <f>'三菜'!E24</f>
        <v>香腸片 　　　　　5Kg</v>
      </c>
      <c r="R8" s="474"/>
      <c r="S8" s="107"/>
      <c r="T8" s="86" t="s">
        <v>62</v>
      </c>
      <c r="U8" s="87"/>
      <c r="V8" s="91">
        <f aca="true" t="shared" si="2" ref="V8:V14">S8*U8</f>
        <v>0</v>
      </c>
      <c r="W8" s="409"/>
      <c r="X8" s="428">
        <f>'三菜'!E33</f>
        <v>0</v>
      </c>
      <c r="Y8" s="474"/>
      <c r="Z8" s="107"/>
      <c r="AA8" s="86" t="s">
        <v>62</v>
      </c>
      <c r="AB8" s="87"/>
      <c r="AC8" s="91">
        <f aca="true" t="shared" si="3" ref="AC8:AC14">Z8*AB8</f>
        <v>0</v>
      </c>
      <c r="AD8" s="409"/>
      <c r="AE8" s="428" t="str">
        <f>'三菜'!E42</f>
        <v>玉米粒 　　　　　4Kg</v>
      </c>
      <c r="AF8" s="474"/>
      <c r="AG8" s="107"/>
      <c r="AH8" s="86" t="s">
        <v>62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37"/>
      <c r="B9" s="409"/>
      <c r="C9" s="428" t="str">
        <f>'三菜'!E7</f>
        <v>洋蔥片 　　　　　3Kg</v>
      </c>
      <c r="D9" s="474"/>
      <c r="E9" s="107"/>
      <c r="F9" s="86" t="s">
        <v>62</v>
      </c>
      <c r="G9" s="106"/>
      <c r="H9" s="91">
        <f t="shared" si="0"/>
        <v>0</v>
      </c>
      <c r="I9" s="409"/>
      <c r="J9" s="428" t="str">
        <f>'三菜'!E16</f>
        <v>紅蘿蔔中丁 　　　2Kg</v>
      </c>
      <c r="K9" s="474"/>
      <c r="L9" s="107"/>
      <c r="M9" s="86" t="s">
        <v>62</v>
      </c>
      <c r="N9" s="106"/>
      <c r="O9" s="91">
        <f t="shared" si="1"/>
        <v>0</v>
      </c>
      <c r="P9" s="409"/>
      <c r="Q9" s="428" t="str">
        <f>'三菜'!E25</f>
        <v>蛋 　　　　　　　5Kg</v>
      </c>
      <c r="R9" s="474"/>
      <c r="S9" s="107"/>
      <c r="T9" s="86" t="s">
        <v>62</v>
      </c>
      <c r="U9" s="87"/>
      <c r="V9" s="91">
        <f t="shared" si="2"/>
        <v>0</v>
      </c>
      <c r="W9" s="409"/>
      <c r="X9" s="428">
        <f>'三菜'!E34</f>
        <v>0</v>
      </c>
      <c r="Y9" s="474"/>
      <c r="Z9" s="107"/>
      <c r="AA9" s="86" t="s">
        <v>62</v>
      </c>
      <c r="AB9" s="87"/>
      <c r="AC9" s="91">
        <f t="shared" si="3"/>
        <v>0</v>
      </c>
      <c r="AD9" s="409"/>
      <c r="AE9" s="428" t="str">
        <f>'三菜'!E43</f>
        <v>洋蔥中丁 　　　　4Kg</v>
      </c>
      <c r="AF9" s="474"/>
      <c r="AG9" s="107"/>
      <c r="AH9" s="86" t="s">
        <v>62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37"/>
      <c r="B10" s="409"/>
      <c r="C10" s="428" t="str">
        <f>'三菜'!E8</f>
        <v>紅蘿蔔中丁 　　　1Kg</v>
      </c>
      <c r="D10" s="474"/>
      <c r="E10" s="123"/>
      <c r="F10" s="86" t="s">
        <v>62</v>
      </c>
      <c r="G10" s="118"/>
      <c r="H10" s="91">
        <f t="shared" si="0"/>
        <v>0</v>
      </c>
      <c r="I10" s="409"/>
      <c r="J10" s="428" t="str">
        <f>'三菜'!E17</f>
        <v>青蔥段 　　　　0.2Kg</v>
      </c>
      <c r="K10" s="474"/>
      <c r="L10" s="123"/>
      <c r="M10" s="86" t="s">
        <v>62</v>
      </c>
      <c r="N10" s="118"/>
      <c r="O10" s="91">
        <f t="shared" si="1"/>
        <v>0</v>
      </c>
      <c r="P10" s="409"/>
      <c r="Q10" s="428" t="str">
        <f>'三菜'!F23</f>
        <v>洋蔥小丁 　　　　3Kg</v>
      </c>
      <c r="R10" s="474"/>
      <c r="S10" s="123"/>
      <c r="T10" s="86" t="s">
        <v>62</v>
      </c>
      <c r="U10" s="86"/>
      <c r="V10" s="91">
        <f t="shared" si="2"/>
        <v>0</v>
      </c>
      <c r="W10" s="409"/>
      <c r="X10" s="428">
        <f>'三菜'!E35</f>
        <v>0</v>
      </c>
      <c r="Y10" s="474"/>
      <c r="Z10" s="123"/>
      <c r="AA10" s="86" t="s">
        <v>62</v>
      </c>
      <c r="AB10" s="86"/>
      <c r="AC10" s="91">
        <f t="shared" si="3"/>
        <v>0</v>
      </c>
      <c r="AD10" s="409"/>
      <c r="AE10" s="428" t="str">
        <f>'三菜'!E44</f>
        <v>青椒中丁 　　　　1Kg</v>
      </c>
      <c r="AF10" s="474"/>
      <c r="AG10" s="123"/>
      <c r="AH10" s="86" t="s">
        <v>62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37"/>
      <c r="B11" s="409"/>
      <c r="C11" s="428" t="str">
        <f>'三菜'!E9</f>
        <v>咖哩粉(盒) 　　　自備</v>
      </c>
      <c r="D11" s="474"/>
      <c r="E11" s="107"/>
      <c r="F11" s="86" t="s">
        <v>62</v>
      </c>
      <c r="G11" s="106"/>
      <c r="H11" s="91">
        <f t="shared" si="0"/>
        <v>0</v>
      </c>
      <c r="I11" s="409"/>
      <c r="J11" s="428" t="str">
        <f>'三菜'!E18</f>
        <v>薑片 　　　　　0.2Kg</v>
      </c>
      <c r="K11" s="474"/>
      <c r="L11" s="107"/>
      <c r="M11" s="86" t="s">
        <v>62</v>
      </c>
      <c r="N11" s="106"/>
      <c r="O11" s="91">
        <f t="shared" si="1"/>
        <v>0</v>
      </c>
      <c r="P11" s="409"/>
      <c r="Q11" s="428" t="str">
        <f>'三菜'!F24</f>
        <v>青豆仁 　　　　　2Kg</v>
      </c>
      <c r="R11" s="474"/>
      <c r="S11" s="107"/>
      <c r="T11" s="86" t="s">
        <v>62</v>
      </c>
      <c r="U11" s="87"/>
      <c r="V11" s="91">
        <f t="shared" si="2"/>
        <v>0</v>
      </c>
      <c r="W11" s="409"/>
      <c r="X11" s="428">
        <f>'三菜'!E36</f>
        <v>0</v>
      </c>
      <c r="Y11" s="474"/>
      <c r="Z11" s="107"/>
      <c r="AA11" s="86" t="s">
        <v>62</v>
      </c>
      <c r="AB11" s="87"/>
      <c r="AC11" s="91">
        <f t="shared" si="3"/>
        <v>0</v>
      </c>
      <c r="AD11" s="409"/>
      <c r="AE11" s="428">
        <f>'三菜'!E45</f>
        <v>0</v>
      </c>
      <c r="AF11" s="474"/>
      <c r="AG11" s="107"/>
      <c r="AH11" s="86" t="s">
        <v>62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37"/>
      <c r="B12" s="409"/>
      <c r="C12" s="428">
        <f>'三菜'!E10</f>
        <v>0</v>
      </c>
      <c r="D12" s="474"/>
      <c r="E12" s="107"/>
      <c r="F12" s="87"/>
      <c r="G12" s="106"/>
      <c r="H12" s="91">
        <f t="shared" si="0"/>
        <v>0</v>
      </c>
      <c r="I12" s="409"/>
      <c r="J12" s="428">
        <f>'三菜'!E19</f>
        <v>0</v>
      </c>
      <c r="K12" s="474"/>
      <c r="L12" s="107"/>
      <c r="M12" s="87"/>
      <c r="N12" s="106"/>
      <c r="O12" s="91">
        <f t="shared" si="1"/>
        <v>0</v>
      </c>
      <c r="P12" s="409"/>
      <c r="Q12" s="428" t="str">
        <f>'三菜'!E26</f>
        <v>青蔥珠 　　　　0.2Kg</v>
      </c>
      <c r="R12" s="474"/>
      <c r="S12" s="107"/>
      <c r="T12" s="87"/>
      <c r="U12" s="87"/>
      <c r="V12" s="91">
        <f t="shared" si="2"/>
        <v>0</v>
      </c>
      <c r="W12" s="409"/>
      <c r="X12" s="428">
        <f>'三菜'!E37</f>
        <v>0</v>
      </c>
      <c r="Y12" s="474"/>
      <c r="Z12" s="107"/>
      <c r="AA12" s="87"/>
      <c r="AB12" s="87"/>
      <c r="AC12" s="91">
        <f t="shared" si="3"/>
        <v>0</v>
      </c>
      <c r="AD12" s="409"/>
      <c r="AE12" s="428">
        <f>'三菜'!E46</f>
        <v>0</v>
      </c>
      <c r="AF12" s="474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37"/>
      <c r="B13" s="409"/>
      <c r="C13" s="428">
        <f>'三菜'!E11</f>
        <v>0</v>
      </c>
      <c r="D13" s="474"/>
      <c r="E13" s="107"/>
      <c r="F13" s="86"/>
      <c r="G13" s="118"/>
      <c r="H13" s="91">
        <f t="shared" si="0"/>
        <v>0</v>
      </c>
      <c r="I13" s="409"/>
      <c r="J13" s="428">
        <f>'三菜'!E20</f>
        <v>0</v>
      </c>
      <c r="K13" s="474"/>
      <c r="L13" s="107"/>
      <c r="M13" s="86"/>
      <c r="N13" s="118"/>
      <c r="O13" s="91">
        <f t="shared" si="1"/>
        <v>0</v>
      </c>
      <c r="P13" s="409"/>
      <c r="Q13" s="428">
        <f>'三菜'!F26</f>
        <v>0</v>
      </c>
      <c r="R13" s="474"/>
      <c r="S13" s="107"/>
      <c r="T13" s="86"/>
      <c r="U13" s="86"/>
      <c r="V13" s="91">
        <f t="shared" si="2"/>
        <v>0</v>
      </c>
      <c r="W13" s="409"/>
      <c r="X13" s="428">
        <f>'三菜'!E38</f>
        <v>0</v>
      </c>
      <c r="Y13" s="474"/>
      <c r="Z13" s="107"/>
      <c r="AA13" s="86"/>
      <c r="AB13" s="86"/>
      <c r="AC13" s="91">
        <f t="shared" si="3"/>
        <v>0</v>
      </c>
      <c r="AD13" s="409"/>
      <c r="AE13" s="428">
        <f>'三菜'!E47</f>
        <v>0</v>
      </c>
      <c r="AF13" s="474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438"/>
      <c r="B14" s="411"/>
      <c r="C14" s="431">
        <f>'三菜'!E12</f>
        <v>0</v>
      </c>
      <c r="D14" s="475"/>
      <c r="E14" s="102"/>
      <c r="F14" s="90"/>
      <c r="G14" s="103"/>
      <c r="H14" s="93">
        <f t="shared" si="0"/>
        <v>0</v>
      </c>
      <c r="I14" s="411"/>
      <c r="J14" s="431">
        <f>'三菜'!E21</f>
        <v>0</v>
      </c>
      <c r="K14" s="475"/>
      <c r="L14" s="102"/>
      <c r="M14" s="90"/>
      <c r="N14" s="103"/>
      <c r="O14" s="93">
        <f t="shared" si="1"/>
        <v>0</v>
      </c>
      <c r="P14" s="411"/>
      <c r="Q14" s="431">
        <f>'三菜'!E30</f>
        <v>0</v>
      </c>
      <c r="R14" s="475"/>
      <c r="S14" s="102"/>
      <c r="T14" s="90"/>
      <c r="U14" s="90"/>
      <c r="V14" s="93">
        <f t="shared" si="2"/>
        <v>0</v>
      </c>
      <c r="W14" s="411"/>
      <c r="X14" s="431">
        <f>'三菜'!E39</f>
        <v>0</v>
      </c>
      <c r="Y14" s="475"/>
      <c r="Z14" s="102"/>
      <c r="AA14" s="90"/>
      <c r="AB14" s="90"/>
      <c r="AC14" s="93">
        <f t="shared" si="3"/>
        <v>0</v>
      </c>
      <c r="AD14" s="411"/>
      <c r="AE14" s="431">
        <f>'三菜'!E48</f>
        <v>0</v>
      </c>
      <c r="AF14" s="475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41" t="s">
        <v>45</v>
      </c>
      <c r="B15" s="408" t="str">
        <f>TRIM('三菜'!F4)</f>
        <v>珍菇拌豆干</v>
      </c>
      <c r="C15" s="445" t="str">
        <f>'三菜'!F5</f>
        <v>豆干片 　　　　　7Kg</v>
      </c>
      <c r="D15" s="478"/>
      <c r="E15" s="105"/>
      <c r="F15" s="86" t="s">
        <v>62</v>
      </c>
      <c r="G15" s="119"/>
      <c r="H15" s="83">
        <f>E15*G15</f>
        <v>0</v>
      </c>
      <c r="I15" s="408" t="str">
        <f>TRIM('三菜'!F13)</f>
        <v>茄燒甜條</v>
      </c>
      <c r="J15" s="445" t="str">
        <f>'三菜'!F14</f>
        <v>洋蔥絲 　　　　　10Kg</v>
      </c>
      <c r="K15" s="478"/>
      <c r="L15" s="105"/>
      <c r="M15" s="86" t="s">
        <v>62</v>
      </c>
      <c r="N15" s="119"/>
      <c r="O15" s="83">
        <f>L15*N15</f>
        <v>0</v>
      </c>
      <c r="P15" s="408" t="str">
        <f>TRIM('三菜'!G22)</f>
        <v>黃金流沙包</v>
      </c>
      <c r="Q15" s="445" t="str">
        <f>'三菜'!G23</f>
        <v>奶黃包30(欣 　　226個</v>
      </c>
      <c r="R15" s="478"/>
      <c r="S15" s="105"/>
      <c r="T15" s="86" t="s">
        <v>62</v>
      </c>
      <c r="U15" s="82"/>
      <c r="V15" s="83">
        <f>S15*U15</f>
        <v>0</v>
      </c>
      <c r="W15" s="408" t="str">
        <f>TRIM('三菜'!F31)</f>
        <v>麻婆豆腐</v>
      </c>
      <c r="X15" s="445" t="str">
        <f>'三菜'!F32</f>
        <v>粗豆腐切丁4.5k(封口) 4板</v>
      </c>
      <c r="Y15" s="478"/>
      <c r="Z15" s="105"/>
      <c r="AA15" s="86" t="s">
        <v>62</v>
      </c>
      <c r="AB15" s="82"/>
      <c r="AC15" s="83">
        <f>Z15*AB15</f>
        <v>0</v>
      </c>
      <c r="AD15" s="408" t="str">
        <f>TRIM('三菜'!F40)</f>
        <v>紅蘿蔔炒蛋</v>
      </c>
      <c r="AE15" s="445" t="str">
        <f>'三菜'!F41</f>
        <v>蛋 　　　　　　　10Kg</v>
      </c>
      <c r="AF15" s="478"/>
      <c r="AG15" s="105"/>
      <c r="AH15" s="86" t="s">
        <v>62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37"/>
      <c r="B16" s="409"/>
      <c r="C16" s="428" t="str">
        <f>'三菜'!F6</f>
        <v>金針菇 　　　　　3Kg</v>
      </c>
      <c r="D16" s="474"/>
      <c r="E16" s="107"/>
      <c r="F16" s="86" t="s">
        <v>62</v>
      </c>
      <c r="G16" s="120"/>
      <c r="H16" s="91">
        <f t="shared" si="0"/>
        <v>0</v>
      </c>
      <c r="I16" s="409"/>
      <c r="J16" s="428" t="str">
        <f>'三菜'!F15</f>
        <v>小黑輪條 　　　7.5Kg</v>
      </c>
      <c r="K16" s="474"/>
      <c r="L16" s="107"/>
      <c r="M16" s="86" t="s">
        <v>62</v>
      </c>
      <c r="N16" s="120"/>
      <c r="O16" s="91">
        <f aca="true" t="shared" si="5" ref="O16:O22">L16*N16</f>
        <v>0</v>
      </c>
      <c r="P16" s="409"/>
      <c r="Q16" s="428" t="e">
        <f>三菜!#REF!</f>
        <v>#REF!</v>
      </c>
      <c r="R16" s="474"/>
      <c r="S16" s="107"/>
      <c r="T16" s="86" t="s">
        <v>62</v>
      </c>
      <c r="U16" s="80"/>
      <c r="V16" s="91">
        <f aca="true" t="shared" si="6" ref="V16:V22">S16*U16</f>
        <v>0</v>
      </c>
      <c r="W16" s="409"/>
      <c r="X16" s="428" t="str">
        <f>'三菜'!F33</f>
        <v>絞肉 　　　　　　2Kg</v>
      </c>
      <c r="Y16" s="474"/>
      <c r="Z16" s="107"/>
      <c r="AA16" s="86" t="s">
        <v>62</v>
      </c>
      <c r="AB16" s="80"/>
      <c r="AC16" s="91">
        <f aca="true" t="shared" si="7" ref="AC16:AC22">Z16*AB16</f>
        <v>0</v>
      </c>
      <c r="AD16" s="409"/>
      <c r="AE16" s="428" t="str">
        <f>'三菜'!F42</f>
        <v>紅蘿蔔絲 　　　　9Kg</v>
      </c>
      <c r="AF16" s="474"/>
      <c r="AG16" s="107"/>
      <c r="AH16" s="86" t="s">
        <v>62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37"/>
      <c r="B17" s="409"/>
      <c r="C17" s="428" t="str">
        <f>'三菜'!F7</f>
        <v>紅蘿蔔絲 　　　　3Kg</v>
      </c>
      <c r="D17" s="474"/>
      <c r="E17" s="107"/>
      <c r="F17" s="86" t="s">
        <v>62</v>
      </c>
      <c r="G17" s="120"/>
      <c r="H17" s="91">
        <f t="shared" si="0"/>
        <v>0</v>
      </c>
      <c r="I17" s="409"/>
      <c r="J17" s="428" t="str">
        <f>'三菜'!F16</f>
        <v>蒜末 　　　　　0.2Kg</v>
      </c>
      <c r="K17" s="474"/>
      <c r="L17" s="107"/>
      <c r="M17" s="86" t="s">
        <v>62</v>
      </c>
      <c r="N17" s="120"/>
      <c r="O17" s="91">
        <f t="shared" si="5"/>
        <v>0</v>
      </c>
      <c r="P17" s="409"/>
      <c r="Q17" s="428" t="e">
        <f>三菜!#REF!</f>
        <v>#REF!</v>
      </c>
      <c r="R17" s="474"/>
      <c r="S17" s="107"/>
      <c r="T17" s="86" t="s">
        <v>62</v>
      </c>
      <c r="U17" s="80"/>
      <c r="V17" s="91">
        <f t="shared" si="6"/>
        <v>0</v>
      </c>
      <c r="W17" s="409"/>
      <c r="X17" s="428" t="str">
        <f>'三菜'!F34</f>
        <v>紅蘿蔔小丁 　　　1Kg</v>
      </c>
      <c r="Y17" s="474"/>
      <c r="Z17" s="107"/>
      <c r="AA17" s="86" t="s">
        <v>62</v>
      </c>
      <c r="AB17" s="80"/>
      <c r="AC17" s="91">
        <f t="shared" si="7"/>
        <v>0</v>
      </c>
      <c r="AD17" s="409"/>
      <c r="AE17" s="428">
        <f>'三菜'!F43</f>
        <v>0</v>
      </c>
      <c r="AF17" s="474"/>
      <c r="AG17" s="107"/>
      <c r="AH17" s="86" t="s">
        <v>62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37"/>
      <c r="B18" s="409"/>
      <c r="C18" s="428" t="str">
        <f>'三菜'!F8</f>
        <v>榨菜絲 　　　　　2Kg</v>
      </c>
      <c r="D18" s="474"/>
      <c r="E18" s="107"/>
      <c r="F18" s="86" t="s">
        <v>62</v>
      </c>
      <c r="G18" s="120"/>
      <c r="H18" s="91">
        <f t="shared" si="0"/>
        <v>0</v>
      </c>
      <c r="I18" s="409"/>
      <c r="J18" s="428" t="str">
        <f>'三菜'!F17</f>
        <v>蕃茄醬(可果)塑 　自備</v>
      </c>
      <c r="K18" s="474"/>
      <c r="L18" s="107"/>
      <c r="M18" s="86" t="s">
        <v>62</v>
      </c>
      <c r="N18" s="120"/>
      <c r="O18" s="91">
        <f t="shared" si="5"/>
        <v>0</v>
      </c>
      <c r="P18" s="409"/>
      <c r="Q18" s="428" t="e">
        <f>三菜!#REF!</f>
        <v>#REF!</v>
      </c>
      <c r="R18" s="474"/>
      <c r="S18" s="107"/>
      <c r="T18" s="86" t="s">
        <v>62</v>
      </c>
      <c r="U18" s="80"/>
      <c r="V18" s="91">
        <f t="shared" si="6"/>
        <v>0</v>
      </c>
      <c r="W18" s="409"/>
      <c r="X18" s="428" t="str">
        <f>'三菜'!F35</f>
        <v>青蔥珠 　　　　0.2Kg</v>
      </c>
      <c r="Y18" s="474"/>
      <c r="Z18" s="107"/>
      <c r="AA18" s="86" t="s">
        <v>62</v>
      </c>
      <c r="AB18" s="80"/>
      <c r="AC18" s="91">
        <f t="shared" si="7"/>
        <v>0</v>
      </c>
      <c r="AD18" s="409"/>
      <c r="AE18" s="428">
        <f>'三菜'!F44</f>
        <v>0</v>
      </c>
      <c r="AF18" s="474"/>
      <c r="AG18" s="107"/>
      <c r="AH18" s="86" t="s">
        <v>62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37"/>
      <c r="B19" s="409"/>
      <c r="C19" s="428" t="str">
        <f>'三菜'!F9</f>
        <v>木耳絲 　　　　　1Kg</v>
      </c>
      <c r="D19" s="474"/>
      <c r="E19" s="107"/>
      <c r="F19" s="87"/>
      <c r="G19" s="120"/>
      <c r="H19" s="91">
        <f t="shared" si="0"/>
        <v>0</v>
      </c>
      <c r="I19" s="409"/>
      <c r="J19" s="428">
        <f>'三菜'!F18</f>
        <v>0</v>
      </c>
      <c r="K19" s="474"/>
      <c r="L19" s="107"/>
      <c r="M19" s="87"/>
      <c r="N19" s="120"/>
      <c r="O19" s="91">
        <f t="shared" si="5"/>
        <v>0</v>
      </c>
      <c r="P19" s="409"/>
      <c r="Q19" s="428">
        <f>'三菜'!F27</f>
        <v>0</v>
      </c>
      <c r="R19" s="474"/>
      <c r="S19" s="107"/>
      <c r="T19" s="87"/>
      <c r="U19" s="80"/>
      <c r="V19" s="91">
        <f t="shared" si="6"/>
        <v>0</v>
      </c>
      <c r="W19" s="409"/>
      <c r="X19" s="428" t="str">
        <f>'三菜'!F36</f>
        <v>豆瓣醬(3k) 　　　自備</v>
      </c>
      <c r="Y19" s="474"/>
      <c r="Z19" s="107"/>
      <c r="AA19" s="87"/>
      <c r="AB19" s="80"/>
      <c r="AC19" s="91">
        <f t="shared" si="7"/>
        <v>0</v>
      </c>
      <c r="AD19" s="409"/>
      <c r="AE19" s="428">
        <f>'三菜'!F45</f>
        <v>0</v>
      </c>
      <c r="AF19" s="474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37"/>
      <c r="B20" s="409"/>
      <c r="C20" s="428">
        <f>'三菜'!F10</f>
        <v>0</v>
      </c>
      <c r="D20" s="474"/>
      <c r="E20" s="107"/>
      <c r="F20" s="87"/>
      <c r="G20" s="120"/>
      <c r="H20" s="91">
        <f t="shared" si="0"/>
        <v>0</v>
      </c>
      <c r="I20" s="409"/>
      <c r="J20" s="428">
        <f>'三菜'!F19</f>
        <v>0</v>
      </c>
      <c r="K20" s="474"/>
      <c r="L20" s="107"/>
      <c r="M20" s="87"/>
      <c r="N20" s="120"/>
      <c r="O20" s="91">
        <f t="shared" si="5"/>
        <v>0</v>
      </c>
      <c r="P20" s="409"/>
      <c r="Q20" s="428">
        <f>'三菜'!F28</f>
        <v>0</v>
      </c>
      <c r="R20" s="474"/>
      <c r="S20" s="107"/>
      <c r="T20" s="87"/>
      <c r="U20" s="80"/>
      <c r="V20" s="91">
        <f t="shared" si="6"/>
        <v>0</v>
      </c>
      <c r="W20" s="409"/>
      <c r="X20" s="428" t="str">
        <f>'三菜'!F37</f>
        <v>辣豆瓣醬(3k) 　　自備</v>
      </c>
      <c r="Y20" s="474"/>
      <c r="Z20" s="107"/>
      <c r="AA20" s="87"/>
      <c r="AB20" s="80"/>
      <c r="AC20" s="91">
        <f t="shared" si="7"/>
        <v>0</v>
      </c>
      <c r="AD20" s="409"/>
      <c r="AE20" s="428">
        <f>'三菜'!F46</f>
        <v>0</v>
      </c>
      <c r="AF20" s="474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37"/>
      <c r="B21" s="409"/>
      <c r="C21" s="428">
        <f>'三菜'!F11</f>
        <v>0</v>
      </c>
      <c r="D21" s="474"/>
      <c r="E21" s="107"/>
      <c r="F21" s="87"/>
      <c r="G21" s="120"/>
      <c r="H21" s="91">
        <f t="shared" si="0"/>
        <v>0</v>
      </c>
      <c r="I21" s="409"/>
      <c r="J21" s="428">
        <f>'三菜'!F20</f>
        <v>0</v>
      </c>
      <c r="K21" s="474"/>
      <c r="L21" s="107"/>
      <c r="M21" s="87"/>
      <c r="N21" s="120"/>
      <c r="O21" s="91">
        <f t="shared" si="5"/>
        <v>0</v>
      </c>
      <c r="P21" s="409"/>
      <c r="Q21" s="428">
        <f>'三菜'!F29</f>
        <v>0</v>
      </c>
      <c r="R21" s="474"/>
      <c r="S21" s="107"/>
      <c r="T21" s="87"/>
      <c r="U21" s="80"/>
      <c r="V21" s="91">
        <f t="shared" si="6"/>
        <v>0</v>
      </c>
      <c r="W21" s="409"/>
      <c r="X21" s="428">
        <f>'三菜'!F38</f>
        <v>0</v>
      </c>
      <c r="Y21" s="474"/>
      <c r="Z21" s="107"/>
      <c r="AA21" s="87"/>
      <c r="AB21" s="80"/>
      <c r="AC21" s="91">
        <f t="shared" si="7"/>
        <v>0</v>
      </c>
      <c r="AD21" s="409"/>
      <c r="AE21" s="428">
        <f>'三菜'!F47</f>
        <v>0</v>
      </c>
      <c r="AF21" s="474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438"/>
      <c r="B22" s="410"/>
      <c r="C22" s="431">
        <f>'三菜'!F12</f>
        <v>0</v>
      </c>
      <c r="D22" s="475"/>
      <c r="E22" s="102"/>
      <c r="F22" s="88"/>
      <c r="G22" s="121"/>
      <c r="H22" s="84">
        <f t="shared" si="0"/>
        <v>0</v>
      </c>
      <c r="I22" s="410"/>
      <c r="J22" s="431">
        <f>'三菜'!F21</f>
        <v>0</v>
      </c>
      <c r="K22" s="475"/>
      <c r="L22" s="102"/>
      <c r="M22" s="88"/>
      <c r="N22" s="121"/>
      <c r="O22" s="84">
        <f t="shared" si="5"/>
        <v>0</v>
      </c>
      <c r="P22" s="410"/>
      <c r="Q22" s="431">
        <f>'三菜'!F30</f>
        <v>0</v>
      </c>
      <c r="R22" s="475"/>
      <c r="S22" s="102"/>
      <c r="T22" s="88"/>
      <c r="U22" s="81"/>
      <c r="V22" s="84">
        <f t="shared" si="6"/>
        <v>0</v>
      </c>
      <c r="W22" s="410"/>
      <c r="X22" s="431">
        <f>'三菜'!F39</f>
        <v>0</v>
      </c>
      <c r="Y22" s="475"/>
      <c r="Z22" s="102"/>
      <c r="AA22" s="88"/>
      <c r="AB22" s="81"/>
      <c r="AC22" s="84">
        <f t="shared" si="7"/>
        <v>0</v>
      </c>
      <c r="AD22" s="410"/>
      <c r="AE22" s="431">
        <f>'三菜'!F48</f>
        <v>0</v>
      </c>
      <c r="AF22" s="475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41" t="s">
        <v>46</v>
      </c>
      <c r="B23" s="408" t="str">
        <f>TRIM('三菜'!G4)</f>
        <v>鮮炒高麗菜</v>
      </c>
      <c r="C23" s="445" t="str">
        <f>'三菜'!G5</f>
        <v>高麗菜切 　　　　16Kg</v>
      </c>
      <c r="D23" s="478"/>
      <c r="E23" s="105"/>
      <c r="F23" s="89" t="s">
        <v>62</v>
      </c>
      <c r="G23" s="119"/>
      <c r="H23" s="91">
        <f>E23*G23</f>
        <v>0</v>
      </c>
      <c r="I23" s="408" t="str">
        <f>TRIM('三菜'!G13)</f>
        <v>炒油菜</v>
      </c>
      <c r="J23" s="445" t="str">
        <f>'三菜'!G14</f>
        <v>油菜切段 　　　　16Kg</v>
      </c>
      <c r="K23" s="478"/>
      <c r="L23" s="105"/>
      <c r="M23" s="89" t="s">
        <v>62</v>
      </c>
      <c r="N23" s="119"/>
      <c r="O23" s="91">
        <f>L23*N23</f>
        <v>0</v>
      </c>
      <c r="P23" s="408" t="e">
        <f>TRIM(三菜!#REF!)</f>
        <v>#REF!</v>
      </c>
      <c r="Q23" s="445" t="e">
        <f>三菜!#REF!</f>
        <v>#REF!</v>
      </c>
      <c r="R23" s="478"/>
      <c r="S23" s="105"/>
      <c r="T23" s="89" t="s">
        <v>62</v>
      </c>
      <c r="U23" s="82"/>
      <c r="V23" s="91">
        <f>S23*U23</f>
        <v>0</v>
      </c>
      <c r="W23" s="408" t="str">
        <f>TRIM('三菜'!G31)</f>
        <v>韭香銀芽</v>
      </c>
      <c r="X23" s="445" t="str">
        <f>'三菜'!G32</f>
        <v>豆芽菜(不漂) 　　15Kg</v>
      </c>
      <c r="Y23" s="478"/>
      <c r="Z23" s="105"/>
      <c r="AA23" s="117" t="s">
        <v>62</v>
      </c>
      <c r="AB23" s="82"/>
      <c r="AC23" s="91">
        <f>Z23*AB23</f>
        <v>0</v>
      </c>
      <c r="AD23" s="408" t="str">
        <f>TRIM('三菜'!G40)</f>
        <v>炒蚵白菜</v>
      </c>
      <c r="AE23" s="445" t="str">
        <f>'三菜'!G41</f>
        <v>蚵白菜切 　　　　16Kg</v>
      </c>
      <c r="AF23" s="478"/>
      <c r="AG23" s="105"/>
      <c r="AH23" s="117" t="s">
        <v>62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37"/>
      <c r="B24" s="409"/>
      <c r="C24" s="428" t="str">
        <f>'三菜'!G6</f>
        <v>紅蘿蔔絲 　　　　1Kg</v>
      </c>
      <c r="D24" s="474"/>
      <c r="E24" s="107"/>
      <c r="F24" s="86" t="s">
        <v>62</v>
      </c>
      <c r="G24" s="120"/>
      <c r="H24" s="91">
        <f t="shared" si="0"/>
        <v>0</v>
      </c>
      <c r="I24" s="409"/>
      <c r="J24" s="428" t="str">
        <f>'三菜'!G15</f>
        <v>蒜末 　　　　　0.2Kg</v>
      </c>
      <c r="K24" s="474"/>
      <c r="L24" s="107"/>
      <c r="M24" s="86" t="s">
        <v>62</v>
      </c>
      <c r="N24" s="120"/>
      <c r="O24" s="91">
        <f aca="true" t="shared" si="9" ref="O24:O36">L24*N24</f>
        <v>0</v>
      </c>
      <c r="P24" s="409"/>
      <c r="Q24" s="428">
        <f>'三菜'!G24</f>
        <v>0</v>
      </c>
      <c r="R24" s="474"/>
      <c r="S24" s="107"/>
      <c r="T24" s="86" t="s">
        <v>62</v>
      </c>
      <c r="U24" s="80"/>
      <c r="V24" s="91">
        <f aca="true" t="shared" si="10" ref="V24:V36">S24*U24</f>
        <v>0</v>
      </c>
      <c r="W24" s="409"/>
      <c r="X24" s="428" t="str">
        <f>'三菜'!G33</f>
        <v>韭菜切段 　　　1.5Kg</v>
      </c>
      <c r="Y24" s="474"/>
      <c r="Z24" s="107"/>
      <c r="AA24" s="87" t="s">
        <v>62</v>
      </c>
      <c r="AB24" s="80"/>
      <c r="AC24" s="91">
        <f aca="true" t="shared" si="11" ref="AC24:AC36">Z24*AB24</f>
        <v>0</v>
      </c>
      <c r="AD24" s="409"/>
      <c r="AE24" s="428" t="str">
        <f>'三菜'!G42</f>
        <v>蒜末 　　　　　0.2Kg</v>
      </c>
      <c r="AF24" s="474"/>
      <c r="AG24" s="107"/>
      <c r="AH24" s="87" t="s">
        <v>62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37"/>
      <c r="B25" s="409"/>
      <c r="C25" s="428" t="str">
        <f>'三菜'!G7</f>
        <v>蒜末 　　　　　0.2Kg</v>
      </c>
      <c r="D25" s="474"/>
      <c r="E25" s="107"/>
      <c r="F25" s="87"/>
      <c r="G25" s="106"/>
      <c r="H25" s="91">
        <f t="shared" si="0"/>
        <v>0</v>
      </c>
      <c r="I25" s="409"/>
      <c r="J25" s="428">
        <f>'三菜'!G16</f>
        <v>0</v>
      </c>
      <c r="K25" s="474"/>
      <c r="L25" s="107"/>
      <c r="M25" s="87"/>
      <c r="N25" s="106"/>
      <c r="O25" s="91">
        <f t="shared" si="9"/>
        <v>0</v>
      </c>
      <c r="P25" s="409"/>
      <c r="Q25" s="428">
        <f>'三菜'!G25</f>
        <v>0</v>
      </c>
      <c r="R25" s="474"/>
      <c r="S25" s="107"/>
      <c r="T25" s="87"/>
      <c r="U25" s="87"/>
      <c r="V25" s="91">
        <f t="shared" si="10"/>
        <v>0</v>
      </c>
      <c r="W25" s="409"/>
      <c r="X25" s="428" t="str">
        <f>'三菜'!G34</f>
        <v>蒜末 　　　　　0.2Kg</v>
      </c>
      <c r="Y25" s="474"/>
      <c r="Z25" s="107"/>
      <c r="AA25" s="87"/>
      <c r="AB25" s="87"/>
      <c r="AC25" s="91">
        <f t="shared" si="11"/>
        <v>0</v>
      </c>
      <c r="AD25" s="409"/>
      <c r="AE25" s="428">
        <f>'三菜'!G43</f>
        <v>0</v>
      </c>
      <c r="AF25" s="474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37"/>
      <c r="B26" s="409"/>
      <c r="C26" s="428">
        <f>'三菜'!G8</f>
        <v>0</v>
      </c>
      <c r="D26" s="474"/>
      <c r="E26" s="107"/>
      <c r="F26" s="87"/>
      <c r="G26" s="106"/>
      <c r="H26" s="91">
        <f t="shared" si="0"/>
        <v>0</v>
      </c>
      <c r="I26" s="409"/>
      <c r="J26" s="428">
        <f>'三菜'!G17</f>
        <v>0</v>
      </c>
      <c r="K26" s="474"/>
      <c r="L26" s="107"/>
      <c r="M26" s="87"/>
      <c r="N26" s="106"/>
      <c r="O26" s="91">
        <f t="shared" si="9"/>
        <v>0</v>
      </c>
      <c r="P26" s="409"/>
      <c r="Q26" s="428">
        <f>'三菜'!G26</f>
        <v>0</v>
      </c>
      <c r="R26" s="474"/>
      <c r="S26" s="107"/>
      <c r="T26" s="87"/>
      <c r="U26" s="87"/>
      <c r="V26" s="91">
        <f t="shared" si="10"/>
        <v>0</v>
      </c>
      <c r="W26" s="409"/>
      <c r="X26" s="428">
        <f>'三菜'!G35</f>
        <v>0</v>
      </c>
      <c r="Y26" s="474"/>
      <c r="Z26" s="107"/>
      <c r="AA26" s="87"/>
      <c r="AB26" s="87"/>
      <c r="AC26" s="91">
        <f t="shared" si="11"/>
        <v>0</v>
      </c>
      <c r="AD26" s="409"/>
      <c r="AE26" s="428">
        <f>'三菜'!G44</f>
        <v>0</v>
      </c>
      <c r="AF26" s="474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37"/>
      <c r="B27" s="409"/>
      <c r="C27" s="428">
        <f>'三菜'!G9</f>
        <v>0</v>
      </c>
      <c r="D27" s="474"/>
      <c r="E27" s="107"/>
      <c r="F27" s="87"/>
      <c r="G27" s="106"/>
      <c r="H27" s="91">
        <f t="shared" si="0"/>
        <v>0</v>
      </c>
      <c r="I27" s="409"/>
      <c r="J27" s="428">
        <f>'三菜'!G18</f>
        <v>0</v>
      </c>
      <c r="K27" s="474"/>
      <c r="L27" s="107"/>
      <c r="M27" s="87"/>
      <c r="N27" s="106"/>
      <c r="O27" s="91">
        <f t="shared" si="9"/>
        <v>0</v>
      </c>
      <c r="P27" s="409"/>
      <c r="Q27" s="428">
        <f>'三菜'!G27</f>
        <v>0</v>
      </c>
      <c r="R27" s="474"/>
      <c r="S27" s="107"/>
      <c r="T27" s="87"/>
      <c r="U27" s="87"/>
      <c r="V27" s="91">
        <f t="shared" si="10"/>
        <v>0</v>
      </c>
      <c r="W27" s="409"/>
      <c r="X27" s="428">
        <f>'三菜'!G36</f>
        <v>0</v>
      </c>
      <c r="Y27" s="474"/>
      <c r="Z27" s="107"/>
      <c r="AA27" s="87"/>
      <c r="AB27" s="87"/>
      <c r="AC27" s="91">
        <f t="shared" si="11"/>
        <v>0</v>
      </c>
      <c r="AD27" s="409"/>
      <c r="AE27" s="428">
        <f>'三菜'!G45</f>
        <v>0</v>
      </c>
      <c r="AF27" s="474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438"/>
      <c r="B28" s="411"/>
      <c r="C28" s="431">
        <f>'三菜'!G12</f>
        <v>0</v>
      </c>
      <c r="D28" s="475"/>
      <c r="E28" s="124"/>
      <c r="F28" s="88"/>
      <c r="G28" s="122"/>
      <c r="H28" s="93">
        <f t="shared" si="0"/>
        <v>0</v>
      </c>
      <c r="I28" s="411"/>
      <c r="J28" s="431">
        <f>'三菜'!G19</f>
        <v>0</v>
      </c>
      <c r="K28" s="475"/>
      <c r="L28" s="124"/>
      <c r="M28" s="88"/>
      <c r="N28" s="122"/>
      <c r="O28" s="93">
        <f t="shared" si="9"/>
        <v>0</v>
      </c>
      <c r="P28" s="411"/>
      <c r="Q28" s="431">
        <f>'三菜'!G28</f>
        <v>0</v>
      </c>
      <c r="R28" s="475"/>
      <c r="S28" s="124"/>
      <c r="T28" s="88"/>
      <c r="U28" s="88"/>
      <c r="V28" s="93">
        <f t="shared" si="10"/>
        <v>0</v>
      </c>
      <c r="W28" s="411"/>
      <c r="X28" s="431">
        <f>'三菜'!G37</f>
        <v>0</v>
      </c>
      <c r="Y28" s="475"/>
      <c r="Z28" s="124"/>
      <c r="AA28" s="88"/>
      <c r="AB28" s="88"/>
      <c r="AC28" s="93">
        <f t="shared" si="11"/>
        <v>0</v>
      </c>
      <c r="AD28" s="411"/>
      <c r="AE28" s="431">
        <f>'三菜'!G46</f>
        <v>0</v>
      </c>
      <c r="AF28" s="475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41" t="s">
        <v>47</v>
      </c>
      <c r="B29" s="408" t="str">
        <f>TRIM('三菜'!H4)</f>
        <v>冬瓜排骨湯</v>
      </c>
      <c r="C29" s="445" t="str">
        <f>'三菜'!H5</f>
        <v>冬瓜中丁 　　　　7Kg</v>
      </c>
      <c r="D29" s="478"/>
      <c r="E29" s="105"/>
      <c r="F29" s="117" t="s">
        <v>62</v>
      </c>
      <c r="G29" s="104"/>
      <c r="H29" s="83">
        <f t="shared" si="0"/>
        <v>0</v>
      </c>
      <c r="I29" s="408" t="str">
        <f>TRIM('三菜'!H13)</f>
        <v>紫菜蛋花湯</v>
      </c>
      <c r="J29" s="445" t="str">
        <f>'三菜'!H14</f>
        <v>蛋 　　　　　　2.5Kg</v>
      </c>
      <c r="K29" s="478"/>
      <c r="L29" s="105"/>
      <c r="M29" s="89" t="s">
        <v>62</v>
      </c>
      <c r="N29" s="104"/>
      <c r="O29" s="83">
        <f t="shared" si="9"/>
        <v>0</v>
      </c>
      <c r="P29" s="408" t="str">
        <f>TRIM('三菜'!H22)</f>
        <v>榨菜肉絲湯</v>
      </c>
      <c r="Q29" s="445" t="str">
        <f>'三菜'!H23</f>
        <v>榨菜絲 　　　　　4Kg</v>
      </c>
      <c r="R29" s="478"/>
      <c r="S29" s="105"/>
      <c r="T29" s="89" t="s">
        <v>62</v>
      </c>
      <c r="U29" s="89"/>
      <c r="V29" s="83">
        <f t="shared" si="10"/>
        <v>0</v>
      </c>
      <c r="W29" s="408" t="str">
        <f>TRIM('三菜'!H31)</f>
        <v>鮮筍排骨湯</v>
      </c>
      <c r="X29" s="445" t="str">
        <f>'三菜'!H32</f>
        <v>鮮筍絲 　　　　7.5Kg</v>
      </c>
      <c r="Y29" s="478"/>
      <c r="Z29" s="105"/>
      <c r="AA29" s="117" t="s">
        <v>62</v>
      </c>
      <c r="AB29" s="89"/>
      <c r="AC29" s="83">
        <f t="shared" si="11"/>
        <v>0</v>
      </c>
      <c r="AD29" s="408" t="str">
        <f>TRIM('三菜'!H40)</f>
        <v>冬瓜粉圓湯</v>
      </c>
      <c r="AE29" s="445" t="str">
        <f>'三菜'!H41</f>
        <v>小粉圓 　　　　7.5Kg</v>
      </c>
      <c r="AF29" s="478"/>
      <c r="AG29" s="105"/>
      <c r="AH29" s="117" t="s">
        <v>62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437"/>
      <c r="B30" s="409"/>
      <c r="C30" s="428" t="str">
        <f>'三菜'!H6</f>
        <v>中排骨 　　　　　3Kg</v>
      </c>
      <c r="D30" s="474"/>
      <c r="E30" s="107"/>
      <c r="F30" s="87" t="s">
        <v>62</v>
      </c>
      <c r="G30" s="106"/>
      <c r="H30" s="91">
        <f t="shared" si="0"/>
        <v>0</v>
      </c>
      <c r="I30" s="409"/>
      <c r="J30" s="428" t="str">
        <f>'三菜'!H15</f>
        <v>大骨-溫 　　　　　2Kg</v>
      </c>
      <c r="K30" s="474"/>
      <c r="L30" s="107"/>
      <c r="M30" s="86" t="s">
        <v>62</v>
      </c>
      <c r="N30" s="106"/>
      <c r="O30" s="91">
        <f t="shared" si="9"/>
        <v>0</v>
      </c>
      <c r="P30" s="409"/>
      <c r="Q30" s="428" t="str">
        <f>'三菜'!H24</f>
        <v>肉絲 　　　　　1.5Kg</v>
      </c>
      <c r="R30" s="474"/>
      <c r="S30" s="107"/>
      <c r="T30" s="86" t="s">
        <v>62</v>
      </c>
      <c r="U30" s="87"/>
      <c r="V30" s="91">
        <f t="shared" si="10"/>
        <v>0</v>
      </c>
      <c r="W30" s="409"/>
      <c r="X30" s="428" t="str">
        <f>'三菜'!H33</f>
        <v>中排骨 　　　　2.5Kg</v>
      </c>
      <c r="Y30" s="474"/>
      <c r="Z30" s="107"/>
      <c r="AA30" s="87" t="s">
        <v>62</v>
      </c>
      <c r="AB30" s="87"/>
      <c r="AC30" s="91">
        <f t="shared" si="11"/>
        <v>0</v>
      </c>
      <c r="AD30" s="409"/>
      <c r="AE30" s="428" t="str">
        <f>'三菜'!H42</f>
        <v>冬瓜糖塊 　　　　5塊</v>
      </c>
      <c r="AF30" s="474"/>
      <c r="AG30" s="107"/>
      <c r="AH30" s="87" t="s">
        <v>62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37"/>
      <c r="B31" s="409"/>
      <c r="C31" s="428" t="str">
        <f>'三菜'!H7</f>
        <v>薑絲 　　　　　0.2Kg</v>
      </c>
      <c r="D31" s="474"/>
      <c r="E31" s="107"/>
      <c r="F31" s="87" t="s">
        <v>62</v>
      </c>
      <c r="G31" s="106"/>
      <c r="H31" s="91">
        <f t="shared" si="0"/>
        <v>0</v>
      </c>
      <c r="I31" s="409"/>
      <c r="J31" s="428" t="str">
        <f>'三菜'!H16</f>
        <v>紫菜片 　　　　0.3Kg</v>
      </c>
      <c r="K31" s="474"/>
      <c r="L31" s="107"/>
      <c r="M31" s="86" t="s">
        <v>62</v>
      </c>
      <c r="N31" s="106"/>
      <c r="O31" s="91">
        <f t="shared" si="9"/>
        <v>0</v>
      </c>
      <c r="P31" s="409"/>
      <c r="Q31" s="428" t="str">
        <f>'三菜'!H25</f>
        <v>青蔥珠 　　　　0.2Kg</v>
      </c>
      <c r="R31" s="474"/>
      <c r="S31" s="107"/>
      <c r="T31" s="86" t="s">
        <v>62</v>
      </c>
      <c r="U31" s="87"/>
      <c r="V31" s="91">
        <f t="shared" si="10"/>
        <v>0</v>
      </c>
      <c r="W31" s="409"/>
      <c r="X31" s="428" t="str">
        <f>'三菜'!H34</f>
        <v>芹菜珠 　　　　0.2Kg</v>
      </c>
      <c r="Y31" s="474"/>
      <c r="Z31" s="107"/>
      <c r="AA31" s="86" t="s">
        <v>62</v>
      </c>
      <c r="AB31" s="87"/>
      <c r="AC31" s="91">
        <f t="shared" si="11"/>
        <v>0</v>
      </c>
      <c r="AD31" s="409"/>
      <c r="AE31" s="428">
        <f>'三菜'!H43</f>
        <v>0</v>
      </c>
      <c r="AF31" s="474"/>
      <c r="AG31" s="107"/>
      <c r="AH31" s="86" t="s">
        <v>62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37"/>
      <c r="B32" s="409"/>
      <c r="C32" s="428">
        <f>'三菜'!H8</f>
        <v>0</v>
      </c>
      <c r="D32" s="474"/>
      <c r="E32" s="107"/>
      <c r="F32" s="87"/>
      <c r="G32" s="106"/>
      <c r="H32" s="91">
        <f t="shared" si="0"/>
        <v>0</v>
      </c>
      <c r="I32" s="409"/>
      <c r="J32" s="428" t="str">
        <f>'三菜'!H17</f>
        <v>青蔥珠 　　　　0.2Kg</v>
      </c>
      <c r="K32" s="474"/>
      <c r="L32" s="107"/>
      <c r="M32" s="87"/>
      <c r="N32" s="106"/>
      <c r="O32" s="91">
        <f t="shared" si="9"/>
        <v>0</v>
      </c>
      <c r="P32" s="409"/>
      <c r="Q32" s="428">
        <f>'三菜'!H26</f>
        <v>0</v>
      </c>
      <c r="R32" s="474"/>
      <c r="S32" s="107"/>
      <c r="T32" s="87"/>
      <c r="U32" s="87"/>
      <c r="V32" s="91">
        <f t="shared" si="10"/>
        <v>0</v>
      </c>
      <c r="W32" s="409"/>
      <c r="X32" s="428">
        <f>'三菜'!H35</f>
        <v>0</v>
      </c>
      <c r="Y32" s="474"/>
      <c r="Z32" s="107"/>
      <c r="AA32" s="87"/>
      <c r="AB32" s="87"/>
      <c r="AC32" s="91">
        <f t="shared" si="11"/>
        <v>0</v>
      </c>
      <c r="AD32" s="409"/>
      <c r="AE32" s="428">
        <f>'三菜'!H44</f>
        <v>0</v>
      </c>
      <c r="AF32" s="474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37"/>
      <c r="B33" s="409"/>
      <c r="C33" s="428">
        <f>'三菜'!H9</f>
        <v>0</v>
      </c>
      <c r="D33" s="474"/>
      <c r="E33" s="107"/>
      <c r="F33" s="87"/>
      <c r="G33" s="106"/>
      <c r="H33" s="91">
        <f t="shared" si="0"/>
        <v>0</v>
      </c>
      <c r="I33" s="409"/>
      <c r="J33" s="428">
        <f>'三菜'!H18</f>
        <v>0</v>
      </c>
      <c r="K33" s="474"/>
      <c r="L33" s="107"/>
      <c r="M33" s="87"/>
      <c r="N33" s="106"/>
      <c r="O33" s="91">
        <f t="shared" si="9"/>
        <v>0</v>
      </c>
      <c r="P33" s="409"/>
      <c r="Q33" s="428">
        <f>'三菜'!H27</f>
        <v>0</v>
      </c>
      <c r="R33" s="474"/>
      <c r="S33" s="107"/>
      <c r="T33" s="87"/>
      <c r="U33" s="87"/>
      <c r="V33" s="91">
        <f t="shared" si="10"/>
        <v>0</v>
      </c>
      <c r="W33" s="409"/>
      <c r="X33" s="428">
        <f>'三菜'!H36</f>
        <v>0</v>
      </c>
      <c r="Y33" s="474"/>
      <c r="Z33" s="107"/>
      <c r="AA33" s="87"/>
      <c r="AB33" s="87"/>
      <c r="AC33" s="91">
        <f t="shared" si="11"/>
        <v>0</v>
      </c>
      <c r="AD33" s="409"/>
      <c r="AE33" s="428">
        <f>'三菜'!H45</f>
        <v>0</v>
      </c>
      <c r="AF33" s="474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37"/>
      <c r="B34" s="409"/>
      <c r="C34" s="428">
        <f>'三菜'!H11</f>
        <v>0</v>
      </c>
      <c r="D34" s="474"/>
      <c r="E34" s="107"/>
      <c r="F34" s="87"/>
      <c r="G34" s="106"/>
      <c r="H34" s="91">
        <f t="shared" si="0"/>
        <v>0</v>
      </c>
      <c r="I34" s="409"/>
      <c r="J34" s="428">
        <f>'三菜'!H19</f>
        <v>0</v>
      </c>
      <c r="K34" s="474"/>
      <c r="L34" s="107"/>
      <c r="M34" s="87"/>
      <c r="N34" s="106"/>
      <c r="O34" s="91">
        <f t="shared" si="9"/>
        <v>0</v>
      </c>
      <c r="P34" s="409"/>
      <c r="Q34" s="428">
        <f>'三菜'!H28</f>
        <v>0</v>
      </c>
      <c r="R34" s="474"/>
      <c r="S34" s="107"/>
      <c r="T34" s="87"/>
      <c r="U34" s="87"/>
      <c r="V34" s="91">
        <f t="shared" si="10"/>
        <v>0</v>
      </c>
      <c r="W34" s="409"/>
      <c r="X34" s="428">
        <f>'三菜'!H37</f>
        <v>0</v>
      </c>
      <c r="Y34" s="474"/>
      <c r="Z34" s="107"/>
      <c r="AA34" s="87"/>
      <c r="AB34" s="87"/>
      <c r="AC34" s="91">
        <f t="shared" si="11"/>
        <v>0</v>
      </c>
      <c r="AD34" s="409"/>
      <c r="AE34" s="428">
        <f>'三菜'!H46</f>
        <v>0</v>
      </c>
      <c r="AF34" s="474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37"/>
      <c r="B35" s="411"/>
      <c r="C35" s="431">
        <f>'三菜'!H12</f>
        <v>0</v>
      </c>
      <c r="D35" s="475"/>
      <c r="E35" s="102"/>
      <c r="F35" s="88"/>
      <c r="G35" s="122"/>
      <c r="H35" s="93">
        <f t="shared" si="0"/>
        <v>0</v>
      </c>
      <c r="I35" s="411"/>
      <c r="J35" s="431">
        <f>'三菜'!H20</f>
        <v>0</v>
      </c>
      <c r="K35" s="475"/>
      <c r="L35" s="102"/>
      <c r="M35" s="88"/>
      <c r="N35" s="122"/>
      <c r="O35" s="93">
        <f t="shared" si="9"/>
        <v>0</v>
      </c>
      <c r="P35" s="411"/>
      <c r="Q35" s="431">
        <f>'三菜'!H29</f>
        <v>0</v>
      </c>
      <c r="R35" s="475"/>
      <c r="S35" s="102"/>
      <c r="T35" s="88"/>
      <c r="U35" s="88"/>
      <c r="V35" s="93">
        <f t="shared" si="10"/>
        <v>0</v>
      </c>
      <c r="W35" s="411"/>
      <c r="X35" s="431">
        <f>'三菜'!H38</f>
        <v>0</v>
      </c>
      <c r="Y35" s="475"/>
      <c r="Z35" s="102"/>
      <c r="AA35" s="88"/>
      <c r="AB35" s="88"/>
      <c r="AC35" s="93">
        <f t="shared" si="11"/>
        <v>0</v>
      </c>
      <c r="AD35" s="411"/>
      <c r="AE35" s="431">
        <f>'三菜'!H47</f>
        <v>0</v>
      </c>
      <c r="AF35" s="475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48</v>
      </c>
      <c r="B36" s="108"/>
      <c r="C36" s="485">
        <f>'三菜'!I4</f>
        <v>0</v>
      </c>
      <c r="D36" s="486"/>
      <c r="E36" s="85"/>
      <c r="F36" s="95" t="s">
        <v>56</v>
      </c>
      <c r="G36" s="96"/>
      <c r="H36" s="109">
        <f t="shared" si="0"/>
        <v>0</v>
      </c>
      <c r="I36" s="108"/>
      <c r="J36" s="485" t="str">
        <f>'三菜'!I13</f>
        <v>水果</v>
      </c>
      <c r="K36" s="486"/>
      <c r="L36" s="85"/>
      <c r="M36" s="95" t="s">
        <v>56</v>
      </c>
      <c r="N36" s="96"/>
      <c r="O36" s="109">
        <f t="shared" si="9"/>
        <v>0</v>
      </c>
      <c r="P36" s="108"/>
      <c r="Q36" s="485">
        <f>'三菜'!I22</f>
        <v>0</v>
      </c>
      <c r="R36" s="486"/>
      <c r="S36" s="85"/>
      <c r="T36" s="95" t="s">
        <v>56</v>
      </c>
      <c r="U36" s="96"/>
      <c r="V36" s="109">
        <f t="shared" si="10"/>
        <v>0</v>
      </c>
      <c r="W36" s="108"/>
      <c r="X36" s="485" t="str">
        <f>'三菜'!I31</f>
        <v>水果</v>
      </c>
      <c r="Y36" s="486"/>
      <c r="Z36" s="85"/>
      <c r="AA36" s="95" t="s">
        <v>56</v>
      </c>
      <c r="AB36" s="96"/>
      <c r="AC36" s="109">
        <f t="shared" si="11"/>
        <v>0</v>
      </c>
      <c r="AD36" s="108"/>
      <c r="AE36" s="485">
        <f>'三菜'!I40</f>
        <v>0</v>
      </c>
      <c r="AF36" s="486"/>
      <c r="AG36" s="85"/>
      <c r="AH36" s="95" t="s">
        <v>56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468" t="s">
        <v>63</v>
      </c>
      <c r="D37" s="469"/>
      <c r="E37" s="470">
        <f>SUM(H7:H36)</f>
        <v>0</v>
      </c>
      <c r="F37" s="470"/>
      <c r="G37" s="470"/>
      <c r="H37" s="471"/>
      <c r="I37" s="126"/>
      <c r="J37" s="468" t="s">
        <v>63</v>
      </c>
      <c r="K37" s="469"/>
      <c r="L37" s="470">
        <f>SUM(O7:O36)</f>
        <v>0</v>
      </c>
      <c r="M37" s="470"/>
      <c r="N37" s="470"/>
      <c r="O37" s="471"/>
      <c r="P37" s="126"/>
      <c r="Q37" s="468" t="s">
        <v>63</v>
      </c>
      <c r="R37" s="469"/>
      <c r="S37" s="470">
        <f>SUM(V7:V36)</f>
        <v>0</v>
      </c>
      <c r="T37" s="470"/>
      <c r="U37" s="470"/>
      <c r="V37" s="471"/>
      <c r="W37" s="126"/>
      <c r="X37" s="468" t="s">
        <v>63</v>
      </c>
      <c r="Y37" s="469"/>
      <c r="Z37" s="470">
        <f>SUM(AC7:AC36)</f>
        <v>0</v>
      </c>
      <c r="AA37" s="470"/>
      <c r="AB37" s="470"/>
      <c r="AC37" s="471"/>
      <c r="AD37" s="126"/>
      <c r="AE37" s="468" t="s">
        <v>63</v>
      </c>
      <c r="AF37" s="469"/>
      <c r="AG37" s="470">
        <f>SUM(AJ7:AJ36)</f>
        <v>0</v>
      </c>
      <c r="AH37" s="470"/>
      <c r="AI37" s="470"/>
      <c r="AJ37" s="471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6.5">
      <c r="A38" s="479" t="s">
        <v>52</v>
      </c>
      <c r="B38" s="482" t="s">
        <v>53</v>
      </c>
      <c r="C38" s="482"/>
      <c r="D38" s="482"/>
      <c r="E38" s="97" t="s">
        <v>54</v>
      </c>
      <c r="F38" s="97"/>
      <c r="G38" s="482" t="s">
        <v>55</v>
      </c>
      <c r="H38" s="487"/>
      <c r="I38" s="482" t="s">
        <v>53</v>
      </c>
      <c r="J38" s="482"/>
      <c r="K38" s="482"/>
      <c r="L38" s="97" t="s">
        <v>54</v>
      </c>
      <c r="M38" s="97"/>
      <c r="N38" s="482" t="s">
        <v>55</v>
      </c>
      <c r="O38" s="487"/>
      <c r="P38" s="482" t="s">
        <v>53</v>
      </c>
      <c r="Q38" s="482"/>
      <c r="R38" s="482"/>
      <c r="S38" s="97" t="s">
        <v>54</v>
      </c>
      <c r="T38" s="97"/>
      <c r="U38" s="482" t="s">
        <v>55</v>
      </c>
      <c r="V38" s="487"/>
      <c r="W38" s="482" t="s">
        <v>53</v>
      </c>
      <c r="X38" s="482"/>
      <c r="Y38" s="482"/>
      <c r="Z38" s="97" t="s">
        <v>54</v>
      </c>
      <c r="AA38" s="97"/>
      <c r="AB38" s="482" t="s">
        <v>55</v>
      </c>
      <c r="AC38" s="487"/>
      <c r="AD38" s="482" t="s">
        <v>53</v>
      </c>
      <c r="AE38" s="482"/>
      <c r="AF38" s="482"/>
      <c r="AG38" s="97" t="s">
        <v>54</v>
      </c>
      <c r="AH38" s="97"/>
      <c r="AI38" s="482" t="s">
        <v>55</v>
      </c>
      <c r="AJ38" s="487"/>
    </row>
    <row r="39" spans="1:36" ht="16.5">
      <c r="A39" s="480"/>
      <c r="B39" s="490"/>
      <c r="C39" s="491"/>
      <c r="D39" s="110" t="s">
        <v>57</v>
      </c>
      <c r="E39" s="112">
        <v>0</v>
      </c>
      <c r="F39" s="110" t="s">
        <v>57</v>
      </c>
      <c r="G39" s="112">
        <v>0</v>
      </c>
      <c r="H39" s="114" t="s">
        <v>57</v>
      </c>
      <c r="I39" s="490"/>
      <c r="J39" s="491"/>
      <c r="K39" s="110" t="s">
        <v>57</v>
      </c>
      <c r="L39" s="112">
        <v>0</v>
      </c>
      <c r="M39" s="110" t="s">
        <v>57</v>
      </c>
      <c r="N39" s="112">
        <v>0</v>
      </c>
      <c r="O39" s="114" t="s">
        <v>57</v>
      </c>
      <c r="P39" s="490"/>
      <c r="Q39" s="491"/>
      <c r="R39" s="110" t="s">
        <v>57</v>
      </c>
      <c r="S39" s="112">
        <v>0</v>
      </c>
      <c r="T39" s="110" t="s">
        <v>57</v>
      </c>
      <c r="U39" s="112">
        <v>0</v>
      </c>
      <c r="V39" s="114" t="s">
        <v>57</v>
      </c>
      <c r="W39" s="490">
        <v>0</v>
      </c>
      <c r="X39" s="491"/>
      <c r="Y39" s="110" t="s">
        <v>57</v>
      </c>
      <c r="Z39" s="112">
        <v>0</v>
      </c>
      <c r="AA39" s="110" t="s">
        <v>57</v>
      </c>
      <c r="AB39" s="112">
        <v>0</v>
      </c>
      <c r="AC39" s="114" t="s">
        <v>57</v>
      </c>
      <c r="AD39" s="490">
        <v>0</v>
      </c>
      <c r="AE39" s="491"/>
      <c r="AF39" s="110" t="s">
        <v>57</v>
      </c>
      <c r="AG39" s="112">
        <v>0</v>
      </c>
      <c r="AH39" s="110" t="s">
        <v>57</v>
      </c>
      <c r="AI39" s="112">
        <v>0</v>
      </c>
      <c r="AJ39" s="114" t="s">
        <v>57</v>
      </c>
    </row>
    <row r="40" spans="1:36" ht="16.5">
      <c r="A40" s="480"/>
      <c r="B40" s="488" t="s">
        <v>58</v>
      </c>
      <c r="C40" s="488"/>
      <c r="D40" s="488"/>
      <c r="E40" s="488" t="s">
        <v>59</v>
      </c>
      <c r="F40" s="488"/>
      <c r="G40" s="488" t="s">
        <v>60</v>
      </c>
      <c r="H40" s="489"/>
      <c r="I40" s="488" t="s">
        <v>58</v>
      </c>
      <c r="J40" s="488"/>
      <c r="K40" s="488"/>
      <c r="L40" s="488" t="s">
        <v>59</v>
      </c>
      <c r="M40" s="488"/>
      <c r="N40" s="488" t="s">
        <v>60</v>
      </c>
      <c r="O40" s="489"/>
      <c r="P40" s="488" t="s">
        <v>58</v>
      </c>
      <c r="Q40" s="488"/>
      <c r="R40" s="488"/>
      <c r="S40" s="488" t="s">
        <v>59</v>
      </c>
      <c r="T40" s="488"/>
      <c r="U40" s="488" t="s">
        <v>60</v>
      </c>
      <c r="V40" s="489"/>
      <c r="W40" s="488" t="s">
        <v>58</v>
      </c>
      <c r="X40" s="488"/>
      <c r="Y40" s="488"/>
      <c r="Z40" s="488" t="s">
        <v>59</v>
      </c>
      <c r="AA40" s="488"/>
      <c r="AB40" s="488" t="s">
        <v>60</v>
      </c>
      <c r="AC40" s="489"/>
      <c r="AD40" s="488" t="s">
        <v>58</v>
      </c>
      <c r="AE40" s="488"/>
      <c r="AF40" s="488"/>
      <c r="AG40" s="488" t="s">
        <v>59</v>
      </c>
      <c r="AH40" s="488"/>
      <c r="AI40" s="488" t="s">
        <v>60</v>
      </c>
      <c r="AJ40" s="489"/>
    </row>
    <row r="41" spans="1:36" ht="17.25" thickBot="1">
      <c r="A41" s="481"/>
      <c r="B41" s="483">
        <v>0</v>
      </c>
      <c r="C41" s="484"/>
      <c r="D41" s="111" t="s">
        <v>57</v>
      </c>
      <c r="E41" s="113">
        <v>0</v>
      </c>
      <c r="F41" s="111" t="s">
        <v>57</v>
      </c>
      <c r="G41" s="113">
        <f>(B39*70+E39*75+G39*25+B41*60+E41*45)</f>
        <v>0</v>
      </c>
      <c r="H41" s="115" t="s">
        <v>61</v>
      </c>
      <c r="I41" s="483">
        <v>0</v>
      </c>
      <c r="J41" s="484"/>
      <c r="K41" s="111" t="s">
        <v>57</v>
      </c>
      <c r="L41" s="113">
        <v>0</v>
      </c>
      <c r="M41" s="111" t="s">
        <v>57</v>
      </c>
      <c r="N41" s="113">
        <f>(I39*70+L39*75+N39*25+I41*60+L41*45)</f>
        <v>0</v>
      </c>
      <c r="O41" s="115" t="s">
        <v>61</v>
      </c>
      <c r="P41" s="483">
        <v>0</v>
      </c>
      <c r="Q41" s="484"/>
      <c r="R41" s="111" t="s">
        <v>57</v>
      </c>
      <c r="S41" s="113">
        <v>0</v>
      </c>
      <c r="T41" s="111" t="s">
        <v>57</v>
      </c>
      <c r="U41" s="113">
        <f>(P39*70+S39*75+U39*25+P41*60+S41*45)</f>
        <v>0</v>
      </c>
      <c r="V41" s="115" t="s">
        <v>61</v>
      </c>
      <c r="W41" s="483">
        <v>0</v>
      </c>
      <c r="X41" s="484"/>
      <c r="Y41" s="111" t="s">
        <v>57</v>
      </c>
      <c r="Z41" s="113">
        <v>0</v>
      </c>
      <c r="AA41" s="111" t="s">
        <v>57</v>
      </c>
      <c r="AB41" s="113">
        <f>(W39*70+Z39*75+AB39*25+W41*60+Z41*45)</f>
        <v>0</v>
      </c>
      <c r="AC41" s="115" t="s">
        <v>61</v>
      </c>
      <c r="AD41" s="483">
        <v>0</v>
      </c>
      <c r="AE41" s="484"/>
      <c r="AF41" s="111" t="s">
        <v>57</v>
      </c>
      <c r="AG41" s="113">
        <v>0</v>
      </c>
      <c r="AH41" s="111" t="s">
        <v>57</v>
      </c>
      <c r="AI41" s="113">
        <f>(AD39*70+AG39*75+AI39*25+AD41*60+AG41*45)</f>
        <v>0</v>
      </c>
      <c r="AJ41" s="115" t="s">
        <v>61</v>
      </c>
    </row>
  </sheetData>
  <sheetProtection/>
  <mergeCells count="253">
    <mergeCell ref="AD41:AE41"/>
    <mergeCell ref="AD39:AE39"/>
    <mergeCell ref="AD40:AF40"/>
    <mergeCell ref="AG40:AH40"/>
    <mergeCell ref="AI40:AJ40"/>
    <mergeCell ref="AE37:AF37"/>
    <mergeCell ref="AG37:AJ37"/>
    <mergeCell ref="AD38:AF38"/>
    <mergeCell ref="AI38:AJ38"/>
    <mergeCell ref="AE33:AF33"/>
    <mergeCell ref="AE34:AF34"/>
    <mergeCell ref="AE35:AF35"/>
    <mergeCell ref="AE36:AF36"/>
    <mergeCell ref="AF1:AH1"/>
    <mergeCell ref="AE29:AF29"/>
    <mergeCell ref="AE30:AF30"/>
    <mergeCell ref="AE31:AF31"/>
    <mergeCell ref="AE17:AF17"/>
    <mergeCell ref="AE18:AF18"/>
    <mergeCell ref="AE19:AF19"/>
    <mergeCell ref="AE20:AF20"/>
    <mergeCell ref="AE21:AF21"/>
    <mergeCell ref="AE22:AF22"/>
    <mergeCell ref="AE32:AF32"/>
    <mergeCell ref="AE23:AF23"/>
    <mergeCell ref="AE26:AF26"/>
    <mergeCell ref="AE27:AF27"/>
    <mergeCell ref="AE28:AF28"/>
    <mergeCell ref="AE24:AF24"/>
    <mergeCell ref="AE25:AF25"/>
    <mergeCell ref="X30:Y30"/>
    <mergeCell ref="AI4:AJ4"/>
    <mergeCell ref="AE6:AF6"/>
    <mergeCell ref="AG6:AH6"/>
    <mergeCell ref="AE7:AF7"/>
    <mergeCell ref="AE5:AJ5"/>
    <mergeCell ref="AD23:AD28"/>
    <mergeCell ref="AE12:AF12"/>
    <mergeCell ref="AE13:AF13"/>
    <mergeCell ref="AE14:AF14"/>
    <mergeCell ref="Z37:AC37"/>
    <mergeCell ref="AE8:AF8"/>
    <mergeCell ref="AE9:AF9"/>
    <mergeCell ref="W39:X39"/>
    <mergeCell ref="X29:Y29"/>
    <mergeCell ref="X31:Y31"/>
    <mergeCell ref="X32:Y32"/>
    <mergeCell ref="X33:Y33"/>
    <mergeCell ref="X34:Y34"/>
    <mergeCell ref="AD29:AD35"/>
    <mergeCell ref="Z40:AA40"/>
    <mergeCell ref="AB40:AC40"/>
    <mergeCell ref="W38:Y38"/>
    <mergeCell ref="AB38:AC38"/>
    <mergeCell ref="W41:X41"/>
    <mergeCell ref="AE3:AF3"/>
    <mergeCell ref="AE4:AH4"/>
    <mergeCell ref="AE10:AF10"/>
    <mergeCell ref="AE15:AF15"/>
    <mergeCell ref="AE16:AF16"/>
    <mergeCell ref="X35:Y35"/>
    <mergeCell ref="X36:Y36"/>
    <mergeCell ref="X37:Y37"/>
    <mergeCell ref="W40:Y40"/>
    <mergeCell ref="S40:T40"/>
    <mergeCell ref="U40:V40"/>
    <mergeCell ref="I41:J41"/>
    <mergeCell ref="P41:Q41"/>
    <mergeCell ref="Q3:R3"/>
    <mergeCell ref="Q4:T4"/>
    <mergeCell ref="U4:V4"/>
    <mergeCell ref="Q5:V5"/>
    <mergeCell ref="Q29:R29"/>
    <mergeCell ref="Q30:R30"/>
    <mergeCell ref="Q31:R31"/>
    <mergeCell ref="Q32:R32"/>
    <mergeCell ref="S37:V37"/>
    <mergeCell ref="P38:R38"/>
    <mergeCell ref="U38:V38"/>
    <mergeCell ref="Q36:R36"/>
    <mergeCell ref="Q37:R37"/>
    <mergeCell ref="P39:Q39"/>
    <mergeCell ref="N38:O38"/>
    <mergeCell ref="I39:J39"/>
    <mergeCell ref="I40:K40"/>
    <mergeCell ref="L40:M40"/>
    <mergeCell ref="N40:O40"/>
    <mergeCell ref="I38:K38"/>
    <mergeCell ref="P40:R40"/>
    <mergeCell ref="J36:K36"/>
    <mergeCell ref="J23:K23"/>
    <mergeCell ref="J24:K24"/>
    <mergeCell ref="J25:K25"/>
    <mergeCell ref="J35:K35"/>
    <mergeCell ref="J26:K26"/>
    <mergeCell ref="J27:K27"/>
    <mergeCell ref="G38:H38"/>
    <mergeCell ref="B40:D40"/>
    <mergeCell ref="E40:F40"/>
    <mergeCell ref="G40:H40"/>
    <mergeCell ref="B39:C39"/>
    <mergeCell ref="E37:H37"/>
    <mergeCell ref="C8:D8"/>
    <mergeCell ref="C23:D23"/>
    <mergeCell ref="C14:D14"/>
    <mergeCell ref="C13:D13"/>
    <mergeCell ref="C37:D37"/>
    <mergeCell ref="C24:D24"/>
    <mergeCell ref="C25:D25"/>
    <mergeCell ref="C29:D29"/>
    <mergeCell ref="C31:D31"/>
    <mergeCell ref="J15:K15"/>
    <mergeCell ref="J16:K16"/>
    <mergeCell ref="A38:A41"/>
    <mergeCell ref="B38:D38"/>
    <mergeCell ref="B41:C41"/>
    <mergeCell ref="C15:D15"/>
    <mergeCell ref="C36:D36"/>
    <mergeCell ref="C34:D34"/>
    <mergeCell ref="C17:D17"/>
    <mergeCell ref="C16:D16"/>
    <mergeCell ref="Q28:R28"/>
    <mergeCell ref="Q22:R22"/>
    <mergeCell ref="Q17:R17"/>
    <mergeCell ref="C21:D21"/>
    <mergeCell ref="C20:D20"/>
    <mergeCell ref="C19:D19"/>
    <mergeCell ref="I15:I22"/>
    <mergeCell ref="J17:K17"/>
    <mergeCell ref="J18:K18"/>
    <mergeCell ref="C18:D18"/>
    <mergeCell ref="J13:K13"/>
    <mergeCell ref="J14:K14"/>
    <mergeCell ref="Q26:R26"/>
    <mergeCell ref="Q23:R23"/>
    <mergeCell ref="Q15:R15"/>
    <mergeCell ref="Q19:R19"/>
    <mergeCell ref="Q18:R18"/>
    <mergeCell ref="J22:K22"/>
    <mergeCell ref="J19:K19"/>
    <mergeCell ref="J20:K20"/>
    <mergeCell ref="C10:D10"/>
    <mergeCell ref="C9:D9"/>
    <mergeCell ref="E6:F6"/>
    <mergeCell ref="C22:D22"/>
    <mergeCell ref="C11:D11"/>
    <mergeCell ref="C6:D6"/>
    <mergeCell ref="C12:D12"/>
    <mergeCell ref="W29:W35"/>
    <mergeCell ref="Q35:R35"/>
    <mergeCell ref="X24:Y24"/>
    <mergeCell ref="X25:Y25"/>
    <mergeCell ref="X26:Y26"/>
    <mergeCell ref="X27:Y27"/>
    <mergeCell ref="X28:Y28"/>
    <mergeCell ref="Q24:R24"/>
    <mergeCell ref="Q34:R34"/>
    <mergeCell ref="Q33:R33"/>
    <mergeCell ref="Q27:R27"/>
    <mergeCell ref="A7:A14"/>
    <mergeCell ref="B7:B14"/>
    <mergeCell ref="A23:A28"/>
    <mergeCell ref="B23:B28"/>
    <mergeCell ref="A15:A22"/>
    <mergeCell ref="B15:B22"/>
    <mergeCell ref="I23:I28"/>
    <mergeCell ref="J28:K28"/>
    <mergeCell ref="J21:K21"/>
    <mergeCell ref="A29:A35"/>
    <mergeCell ref="B29:B35"/>
    <mergeCell ref="C26:D26"/>
    <mergeCell ref="C27:D27"/>
    <mergeCell ref="C30:D30"/>
    <mergeCell ref="C28:D28"/>
    <mergeCell ref="C35:D35"/>
    <mergeCell ref="C32:D32"/>
    <mergeCell ref="C33:D33"/>
    <mergeCell ref="I29:I35"/>
    <mergeCell ref="J29:K29"/>
    <mergeCell ref="J30:K30"/>
    <mergeCell ref="J31:K31"/>
    <mergeCell ref="J32:K32"/>
    <mergeCell ref="J33:K33"/>
    <mergeCell ref="J34:K34"/>
    <mergeCell ref="J9:K9"/>
    <mergeCell ref="J10:K10"/>
    <mergeCell ref="J11:K11"/>
    <mergeCell ref="J12:K12"/>
    <mergeCell ref="AD15:AD22"/>
    <mergeCell ref="P7:P14"/>
    <mergeCell ref="Q11:R11"/>
    <mergeCell ref="X7:Y7"/>
    <mergeCell ref="X15:Y15"/>
    <mergeCell ref="P15:P22"/>
    <mergeCell ref="Q8:R8"/>
    <mergeCell ref="Q16:R16"/>
    <mergeCell ref="X8:Y8"/>
    <mergeCell ref="X9:Y9"/>
    <mergeCell ref="X10:Y10"/>
    <mergeCell ref="X14:Y14"/>
    <mergeCell ref="W7:W14"/>
    <mergeCell ref="Q7:R7"/>
    <mergeCell ref="X11:Y11"/>
    <mergeCell ref="X12:Y12"/>
    <mergeCell ref="X13:Y13"/>
    <mergeCell ref="Q12:R12"/>
    <mergeCell ref="Q13:R13"/>
    <mergeCell ref="Q14:R14"/>
    <mergeCell ref="P23:P28"/>
    <mergeCell ref="W15:W22"/>
    <mergeCell ref="X18:Y18"/>
    <mergeCell ref="X19:Y19"/>
    <mergeCell ref="X20:Y20"/>
    <mergeCell ref="W23:W28"/>
    <mergeCell ref="X23:Y23"/>
    <mergeCell ref="Q21:R21"/>
    <mergeCell ref="Q20:R20"/>
    <mergeCell ref="Q25:R25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D7:AD14"/>
    <mergeCell ref="X3:Y3"/>
    <mergeCell ref="X4:AA4"/>
    <mergeCell ref="N4:O4"/>
    <mergeCell ref="L6:M6"/>
    <mergeCell ref="Q6:R6"/>
    <mergeCell ref="X6:Y6"/>
    <mergeCell ref="J4:M4"/>
    <mergeCell ref="J5:O5"/>
    <mergeCell ref="J6:K6"/>
    <mergeCell ref="S6:T6"/>
    <mergeCell ref="C3:D3"/>
    <mergeCell ref="C4:F4"/>
    <mergeCell ref="C5:H5"/>
    <mergeCell ref="J3:K3"/>
    <mergeCell ref="G4:H4"/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6">
      <selection activeCell="J35" sqref="J35:O35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499" t="str">
        <f>'三菜'!B1</f>
        <v>嘉義縣灣內國小 103學年度第1學期第1週午餐食譜設計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182" t="s">
        <v>94</v>
      </c>
      <c r="AF1" s="181"/>
      <c r="AG1" s="180"/>
      <c r="AH1" s="180"/>
      <c r="AI1" s="180"/>
      <c r="AJ1" s="180"/>
    </row>
    <row r="2" spans="1:52" s="60" customFormat="1" ht="13.5" customHeight="1">
      <c r="A2" s="461"/>
      <c r="B2" s="69" t="s">
        <v>0</v>
      </c>
      <c r="C2" s="66" t="str">
        <f>TRIM('三菜'!B4)</f>
        <v>9</v>
      </c>
      <c r="D2" s="67" t="s">
        <v>6</v>
      </c>
      <c r="E2" s="66" t="str">
        <f>TRIM('三菜'!B6)</f>
        <v>1</v>
      </c>
      <c r="F2" s="68" t="s">
        <v>7</v>
      </c>
      <c r="G2" s="457" t="str">
        <f>TRIM('三菜'!B8)</f>
        <v>星期一</v>
      </c>
      <c r="H2" s="458"/>
      <c r="I2" s="73" t="s">
        <v>0</v>
      </c>
      <c r="J2" s="66" t="str">
        <f>TRIM('三菜'!B13)</f>
        <v>9</v>
      </c>
      <c r="K2" s="67" t="s">
        <v>6</v>
      </c>
      <c r="L2" s="66" t="str">
        <f>TRIM('三菜'!B15)</f>
        <v>2</v>
      </c>
      <c r="M2" s="68" t="s">
        <v>7</v>
      </c>
      <c r="N2" s="457" t="str">
        <f>TRIM('三菜'!B17)</f>
        <v>星期二</v>
      </c>
      <c r="O2" s="458"/>
      <c r="P2" s="69" t="s">
        <v>0</v>
      </c>
      <c r="Q2" s="66" t="str">
        <f>TRIM('三菜'!B22)</f>
        <v>9</v>
      </c>
      <c r="R2" s="67" t="s">
        <v>6</v>
      </c>
      <c r="S2" s="66" t="str">
        <f>TRIM('三菜'!B24)</f>
        <v>3</v>
      </c>
      <c r="T2" s="68" t="s">
        <v>7</v>
      </c>
      <c r="U2" s="457" t="str">
        <f>TRIM('三菜'!B26)</f>
        <v>星期三</v>
      </c>
      <c r="V2" s="458"/>
      <c r="W2" s="69" t="s">
        <v>0</v>
      </c>
      <c r="X2" s="66" t="str">
        <f>TRIM('三菜'!B31)</f>
        <v>9</v>
      </c>
      <c r="Y2" s="67" t="s">
        <v>6</v>
      </c>
      <c r="Z2" s="66" t="str">
        <f>TRIM('三菜'!B33)</f>
        <v>4</v>
      </c>
      <c r="AA2" s="68" t="s">
        <v>7</v>
      </c>
      <c r="AB2" s="457" t="str">
        <f>TRIM('三菜'!B35)</f>
        <v>星期四</v>
      </c>
      <c r="AC2" s="458"/>
      <c r="AD2" s="69" t="s">
        <v>0</v>
      </c>
      <c r="AE2" s="66" t="str">
        <f>TRIM('三菜'!B40)</f>
        <v>9</v>
      </c>
      <c r="AF2" s="67" t="s">
        <v>6</v>
      </c>
      <c r="AG2" s="66" t="str">
        <f>TRIM('三菜'!B42)</f>
        <v>5</v>
      </c>
      <c r="AH2" s="68" t="s">
        <v>7</v>
      </c>
      <c r="AI2" s="457" t="str">
        <f>TRIM('三菜'!B44)</f>
        <v>星期五</v>
      </c>
      <c r="AJ2" s="458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462"/>
      <c r="B3" s="70" t="s">
        <v>27</v>
      </c>
      <c r="C3" s="455" t="str">
        <f>TRIM('三菜'!B12)</f>
        <v>216</v>
      </c>
      <c r="D3" s="455"/>
      <c r="E3" s="455"/>
      <c r="F3" s="453" t="s">
        <v>34</v>
      </c>
      <c r="G3" s="453"/>
      <c r="H3" s="454"/>
      <c r="I3" s="74" t="s">
        <v>27</v>
      </c>
      <c r="J3" s="493" t="str">
        <f>TRIM('三菜'!B21)</f>
        <v>216</v>
      </c>
      <c r="K3" s="455"/>
      <c r="L3" s="455"/>
      <c r="M3" s="453" t="s">
        <v>34</v>
      </c>
      <c r="N3" s="453"/>
      <c r="O3" s="454"/>
      <c r="P3" s="70" t="s">
        <v>27</v>
      </c>
      <c r="Q3" s="455" t="str">
        <f>TRIM('三菜'!B30)</f>
        <v>216</v>
      </c>
      <c r="R3" s="455"/>
      <c r="S3" s="455"/>
      <c r="T3" s="453" t="s">
        <v>34</v>
      </c>
      <c r="U3" s="453"/>
      <c r="V3" s="454"/>
      <c r="W3" s="70" t="s">
        <v>27</v>
      </c>
      <c r="X3" s="455" t="str">
        <f>TRIM('三菜'!B39)</f>
        <v>216</v>
      </c>
      <c r="Y3" s="455"/>
      <c r="Z3" s="455"/>
      <c r="AA3" s="453" t="s">
        <v>34</v>
      </c>
      <c r="AB3" s="453"/>
      <c r="AC3" s="454"/>
      <c r="AD3" s="70" t="s">
        <v>27</v>
      </c>
      <c r="AE3" s="455" t="str">
        <f>TRIM('三菜'!B48)</f>
        <v>216</v>
      </c>
      <c r="AF3" s="455"/>
      <c r="AG3" s="455"/>
      <c r="AH3" s="453" t="s">
        <v>34</v>
      </c>
      <c r="AI3" s="453"/>
      <c r="AJ3" s="454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462"/>
      <c r="B4" s="71" t="s">
        <v>2</v>
      </c>
      <c r="C4" s="466">
        <f>TRIM('三菜'!D4)</f>
      </c>
      <c r="D4" s="466"/>
      <c r="E4" s="466"/>
      <c r="F4" s="466"/>
      <c r="G4" s="466"/>
      <c r="H4" s="467"/>
      <c r="I4" s="75" t="s">
        <v>2</v>
      </c>
      <c r="J4" s="476">
        <f>TRIM('三菜'!D13)</f>
      </c>
      <c r="K4" s="464"/>
      <c r="L4" s="464"/>
      <c r="M4" s="464"/>
      <c r="N4" s="464"/>
      <c r="O4" s="465"/>
      <c r="P4" s="71" t="s">
        <v>2</v>
      </c>
      <c r="Q4" s="464">
        <f>TRIM('三菜'!D22)</f>
      </c>
      <c r="R4" s="464"/>
      <c r="S4" s="464"/>
      <c r="T4" s="464"/>
      <c r="U4" s="464"/>
      <c r="V4" s="465"/>
      <c r="W4" s="71" t="s">
        <v>2</v>
      </c>
      <c r="X4" s="464">
        <f>TRIM('三菜'!D31)</f>
      </c>
      <c r="Y4" s="464"/>
      <c r="Z4" s="464"/>
      <c r="AA4" s="464"/>
      <c r="AB4" s="464"/>
      <c r="AC4" s="465"/>
      <c r="AD4" s="71" t="s">
        <v>2</v>
      </c>
      <c r="AE4" s="464">
        <f>TRIM('三菜'!D40)</f>
      </c>
      <c r="AF4" s="464"/>
      <c r="AG4" s="464"/>
      <c r="AH4" s="464"/>
      <c r="AI4" s="464"/>
      <c r="AJ4" s="465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463"/>
      <c r="B5" s="65" t="s">
        <v>40</v>
      </c>
      <c r="C5" s="381" t="s">
        <v>65</v>
      </c>
      <c r="D5" s="382"/>
      <c r="E5" s="375"/>
      <c r="F5" s="381" t="s">
        <v>16</v>
      </c>
      <c r="G5" s="382"/>
      <c r="H5" s="374"/>
      <c r="I5" s="76" t="s">
        <v>40</v>
      </c>
      <c r="J5" s="381" t="s">
        <v>65</v>
      </c>
      <c r="K5" s="382"/>
      <c r="L5" s="375"/>
      <c r="M5" s="381" t="s">
        <v>16</v>
      </c>
      <c r="N5" s="382"/>
      <c r="O5" s="374"/>
      <c r="P5" s="72" t="s">
        <v>40</v>
      </c>
      <c r="Q5" s="381" t="s">
        <v>65</v>
      </c>
      <c r="R5" s="382"/>
      <c r="S5" s="375"/>
      <c r="T5" s="381" t="s">
        <v>16</v>
      </c>
      <c r="U5" s="382"/>
      <c r="V5" s="374"/>
      <c r="W5" s="72" t="s">
        <v>40</v>
      </c>
      <c r="X5" s="381" t="s">
        <v>65</v>
      </c>
      <c r="Y5" s="382"/>
      <c r="Z5" s="375"/>
      <c r="AA5" s="381" t="s">
        <v>16</v>
      </c>
      <c r="AB5" s="382"/>
      <c r="AC5" s="374"/>
      <c r="AD5" s="72" t="s">
        <v>40</v>
      </c>
      <c r="AE5" s="381" t="s">
        <v>65</v>
      </c>
      <c r="AF5" s="382"/>
      <c r="AG5" s="375"/>
      <c r="AH5" s="381" t="s">
        <v>16</v>
      </c>
      <c r="AI5" s="382"/>
      <c r="AJ5" s="374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37" t="s">
        <v>3</v>
      </c>
      <c r="B6" s="439" t="str">
        <f>TRIM('三菜'!E4)</f>
        <v>咖哩雞</v>
      </c>
      <c r="C6" s="414" t="str">
        <f>'三菜'!E5</f>
        <v>雞腿丁CAS　　　　15Kg</v>
      </c>
      <c r="D6" s="414"/>
      <c r="E6" s="414"/>
      <c r="F6" s="414"/>
      <c r="G6" s="414"/>
      <c r="H6" s="440"/>
      <c r="I6" s="494" t="str">
        <f>TRIM('三菜'!E13)</f>
        <v>蘿蔔燒肉</v>
      </c>
      <c r="J6" s="445" t="str">
        <f>'三菜'!E14</f>
        <v>中排肉(立大) 　　15Kg</v>
      </c>
      <c r="K6" s="447"/>
      <c r="L6" s="447"/>
      <c r="M6" s="447"/>
      <c r="N6" s="447"/>
      <c r="O6" s="448"/>
      <c r="P6" s="439" t="str">
        <f>TRIM('三菜'!E22)</f>
        <v>臘香蛋炒飯</v>
      </c>
      <c r="Q6" s="414" t="str">
        <f>'三菜'!E23</f>
        <v>玉米粒 　　　　　5Kg</v>
      </c>
      <c r="R6" s="414"/>
      <c r="S6" s="414"/>
      <c r="T6" s="414"/>
      <c r="U6" s="414"/>
      <c r="V6" s="415"/>
      <c r="W6" s="439" t="str">
        <f>TRIM('三菜'!E31)</f>
        <v>黃金柳葉魚</v>
      </c>
      <c r="X6" s="414" t="str">
        <f>'三菜'!E32</f>
        <v>柳葉魚(裹粉) 　452尾</v>
      </c>
      <c r="Y6" s="414"/>
      <c r="Z6" s="414"/>
      <c r="AA6" s="414"/>
      <c r="AB6" s="414"/>
      <c r="AC6" s="415"/>
      <c r="AD6" s="439" t="str">
        <f>TRIM('三菜'!E40)</f>
        <v>鐵板雞丁</v>
      </c>
      <c r="AE6" s="414" t="str">
        <f>'三菜'!E41</f>
        <v>素雞丁 　　　　　9Kg</v>
      </c>
      <c r="AF6" s="414"/>
      <c r="AG6" s="414"/>
      <c r="AH6" s="414"/>
      <c r="AI6" s="414"/>
      <c r="AJ6" s="415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437"/>
      <c r="B7" s="409"/>
      <c r="C7" s="376" t="str">
        <f>'三菜'!E6</f>
        <v>馬鈴薯中丁 　　　5Kg</v>
      </c>
      <c r="D7" s="376"/>
      <c r="E7" s="376"/>
      <c r="F7" s="376"/>
      <c r="G7" s="376"/>
      <c r="H7" s="428"/>
      <c r="I7" s="495"/>
      <c r="J7" s="428" t="str">
        <f>'三菜'!E15</f>
        <v>白蘿蔔中丁 　　　8Kg</v>
      </c>
      <c r="K7" s="429"/>
      <c r="L7" s="429"/>
      <c r="M7" s="429"/>
      <c r="N7" s="429"/>
      <c r="O7" s="430"/>
      <c r="P7" s="409"/>
      <c r="Q7" s="376" t="str">
        <f>'三菜'!E24</f>
        <v>香腸片 　　　　　5Kg</v>
      </c>
      <c r="R7" s="376"/>
      <c r="S7" s="376"/>
      <c r="T7" s="376"/>
      <c r="U7" s="376"/>
      <c r="V7" s="377"/>
      <c r="W7" s="409"/>
      <c r="X7" s="376">
        <f>'三菜'!E33</f>
        <v>0</v>
      </c>
      <c r="Y7" s="376"/>
      <c r="Z7" s="376"/>
      <c r="AA7" s="376"/>
      <c r="AB7" s="376"/>
      <c r="AC7" s="377"/>
      <c r="AD7" s="409"/>
      <c r="AE7" s="376" t="str">
        <f>'三菜'!E42</f>
        <v>玉米粒 　　　　　4Kg</v>
      </c>
      <c r="AF7" s="376"/>
      <c r="AG7" s="376"/>
      <c r="AH7" s="376"/>
      <c r="AI7" s="376"/>
      <c r="AJ7" s="377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37"/>
      <c r="B8" s="409"/>
      <c r="C8" s="376" t="str">
        <f>'三菜'!E7</f>
        <v>洋蔥片 　　　　　3Kg</v>
      </c>
      <c r="D8" s="376"/>
      <c r="E8" s="376"/>
      <c r="F8" s="376"/>
      <c r="G8" s="376"/>
      <c r="H8" s="428"/>
      <c r="I8" s="495"/>
      <c r="J8" s="428" t="str">
        <f>'三菜'!E16</f>
        <v>紅蘿蔔中丁 　　　2Kg</v>
      </c>
      <c r="K8" s="429"/>
      <c r="L8" s="429"/>
      <c r="M8" s="429"/>
      <c r="N8" s="429"/>
      <c r="O8" s="430"/>
      <c r="P8" s="409"/>
      <c r="Q8" s="376" t="str">
        <f>'三菜'!E25</f>
        <v>蛋 　　　　　　　5Kg</v>
      </c>
      <c r="R8" s="376"/>
      <c r="S8" s="376"/>
      <c r="T8" s="376"/>
      <c r="U8" s="376"/>
      <c r="V8" s="377"/>
      <c r="W8" s="409"/>
      <c r="X8" s="376">
        <f>'三菜'!E34</f>
        <v>0</v>
      </c>
      <c r="Y8" s="376"/>
      <c r="Z8" s="376"/>
      <c r="AA8" s="376"/>
      <c r="AB8" s="376"/>
      <c r="AC8" s="377"/>
      <c r="AD8" s="409"/>
      <c r="AE8" s="376" t="str">
        <f>'三菜'!E43</f>
        <v>洋蔥中丁 　　　　4Kg</v>
      </c>
      <c r="AF8" s="376"/>
      <c r="AG8" s="376"/>
      <c r="AH8" s="376"/>
      <c r="AI8" s="376"/>
      <c r="AJ8" s="377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37"/>
      <c r="B9" s="409"/>
      <c r="C9" s="414" t="str">
        <f>'三菜'!E8</f>
        <v>紅蘿蔔中丁 　　　1Kg</v>
      </c>
      <c r="D9" s="414"/>
      <c r="E9" s="414"/>
      <c r="F9" s="414"/>
      <c r="G9" s="414"/>
      <c r="H9" s="440"/>
      <c r="I9" s="495"/>
      <c r="J9" s="428" t="str">
        <f>'三菜'!E17</f>
        <v>青蔥段 　　　　0.2Kg</v>
      </c>
      <c r="K9" s="429"/>
      <c r="L9" s="429"/>
      <c r="M9" s="429"/>
      <c r="N9" s="429"/>
      <c r="O9" s="430"/>
      <c r="P9" s="409"/>
      <c r="Q9" s="376" t="str">
        <f>'三菜'!F23</f>
        <v>洋蔥小丁 　　　　3Kg</v>
      </c>
      <c r="R9" s="376"/>
      <c r="S9" s="376"/>
      <c r="T9" s="376"/>
      <c r="U9" s="376"/>
      <c r="V9" s="377"/>
      <c r="W9" s="409"/>
      <c r="X9" s="376">
        <f>'三菜'!E35</f>
        <v>0</v>
      </c>
      <c r="Y9" s="376"/>
      <c r="Z9" s="376"/>
      <c r="AA9" s="376"/>
      <c r="AB9" s="376"/>
      <c r="AC9" s="377"/>
      <c r="AD9" s="409"/>
      <c r="AE9" s="376" t="str">
        <f>'三菜'!E44</f>
        <v>青椒中丁 　　　　1Kg</v>
      </c>
      <c r="AF9" s="376"/>
      <c r="AG9" s="376"/>
      <c r="AH9" s="376"/>
      <c r="AI9" s="376"/>
      <c r="AJ9" s="377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37"/>
      <c r="B10" s="409"/>
      <c r="C10" s="376" t="str">
        <f>'三菜'!E9</f>
        <v>咖哩粉(盒) 　　　自備</v>
      </c>
      <c r="D10" s="376"/>
      <c r="E10" s="376"/>
      <c r="F10" s="376"/>
      <c r="G10" s="376"/>
      <c r="H10" s="428"/>
      <c r="I10" s="495"/>
      <c r="J10" s="428" t="str">
        <f>'三菜'!E18</f>
        <v>薑片 　　　　　0.2Kg</v>
      </c>
      <c r="K10" s="429"/>
      <c r="L10" s="429"/>
      <c r="M10" s="429"/>
      <c r="N10" s="429"/>
      <c r="O10" s="430"/>
      <c r="P10" s="409"/>
      <c r="Q10" s="376" t="str">
        <f>'三菜'!F24</f>
        <v>青豆仁 　　　　　2Kg</v>
      </c>
      <c r="R10" s="376"/>
      <c r="S10" s="376"/>
      <c r="T10" s="376"/>
      <c r="U10" s="376"/>
      <c r="V10" s="377"/>
      <c r="W10" s="409"/>
      <c r="X10" s="376">
        <f>'三菜'!E36</f>
        <v>0</v>
      </c>
      <c r="Y10" s="376"/>
      <c r="Z10" s="376"/>
      <c r="AA10" s="376"/>
      <c r="AB10" s="376"/>
      <c r="AC10" s="377"/>
      <c r="AD10" s="409"/>
      <c r="AE10" s="376">
        <f>'三菜'!E45</f>
        <v>0</v>
      </c>
      <c r="AF10" s="376"/>
      <c r="AG10" s="376"/>
      <c r="AH10" s="376"/>
      <c r="AI10" s="376"/>
      <c r="AJ10" s="377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37"/>
      <c r="B11" s="409"/>
      <c r="C11" s="376">
        <f>'三菜'!E10</f>
        <v>0</v>
      </c>
      <c r="D11" s="376"/>
      <c r="E11" s="376"/>
      <c r="F11" s="376"/>
      <c r="G11" s="376"/>
      <c r="H11" s="428"/>
      <c r="I11" s="495"/>
      <c r="J11" s="428">
        <f>'三菜'!E19</f>
        <v>0</v>
      </c>
      <c r="K11" s="429"/>
      <c r="L11" s="429"/>
      <c r="M11" s="429"/>
      <c r="N11" s="429"/>
      <c r="O11" s="430"/>
      <c r="P11" s="409"/>
      <c r="Q11" s="376" t="str">
        <f>'三菜'!E26</f>
        <v>青蔥珠 　　　　0.2Kg</v>
      </c>
      <c r="R11" s="376"/>
      <c r="S11" s="376"/>
      <c r="T11" s="376"/>
      <c r="U11" s="376"/>
      <c r="V11" s="377"/>
      <c r="W11" s="409"/>
      <c r="X11" s="376">
        <f>'三菜'!E37</f>
        <v>0</v>
      </c>
      <c r="Y11" s="376"/>
      <c r="Z11" s="376"/>
      <c r="AA11" s="376"/>
      <c r="AB11" s="376"/>
      <c r="AC11" s="377"/>
      <c r="AD11" s="409"/>
      <c r="AE11" s="376">
        <f>'三菜'!E46</f>
        <v>0</v>
      </c>
      <c r="AF11" s="376"/>
      <c r="AG11" s="376"/>
      <c r="AH11" s="376"/>
      <c r="AI11" s="376"/>
      <c r="AJ11" s="377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37"/>
      <c r="B12" s="409"/>
      <c r="C12" s="414">
        <f>'三菜'!E11</f>
        <v>0</v>
      </c>
      <c r="D12" s="414"/>
      <c r="E12" s="414"/>
      <c r="F12" s="414"/>
      <c r="G12" s="414"/>
      <c r="H12" s="440"/>
      <c r="I12" s="495"/>
      <c r="J12" s="428">
        <f>'三菜'!E20</f>
        <v>0</v>
      </c>
      <c r="K12" s="429"/>
      <c r="L12" s="429"/>
      <c r="M12" s="429"/>
      <c r="N12" s="429"/>
      <c r="O12" s="430"/>
      <c r="P12" s="409"/>
      <c r="Q12" s="376">
        <f>'三菜'!F26</f>
        <v>0</v>
      </c>
      <c r="R12" s="376"/>
      <c r="S12" s="376"/>
      <c r="T12" s="376"/>
      <c r="U12" s="376"/>
      <c r="V12" s="377"/>
      <c r="W12" s="409"/>
      <c r="X12" s="376">
        <f>'三菜'!E38</f>
        <v>0</v>
      </c>
      <c r="Y12" s="376"/>
      <c r="Z12" s="376"/>
      <c r="AA12" s="376"/>
      <c r="AB12" s="376"/>
      <c r="AC12" s="377"/>
      <c r="AD12" s="409"/>
      <c r="AE12" s="376">
        <f>'三菜'!E47</f>
        <v>0</v>
      </c>
      <c r="AF12" s="376"/>
      <c r="AG12" s="376"/>
      <c r="AH12" s="376"/>
      <c r="AI12" s="376"/>
      <c r="AJ12" s="377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438"/>
      <c r="B13" s="411"/>
      <c r="C13" s="376">
        <f>'三菜'!E12</f>
        <v>0</v>
      </c>
      <c r="D13" s="376"/>
      <c r="E13" s="376"/>
      <c r="F13" s="376"/>
      <c r="G13" s="376"/>
      <c r="H13" s="428"/>
      <c r="I13" s="496"/>
      <c r="J13" s="431">
        <f>'三菜'!E21</f>
        <v>0</v>
      </c>
      <c r="K13" s="432"/>
      <c r="L13" s="432"/>
      <c r="M13" s="432"/>
      <c r="N13" s="432"/>
      <c r="O13" s="433"/>
      <c r="P13" s="410"/>
      <c r="Q13" s="376">
        <f>'三菜'!E30</f>
        <v>0</v>
      </c>
      <c r="R13" s="376"/>
      <c r="S13" s="376"/>
      <c r="T13" s="376"/>
      <c r="U13" s="376"/>
      <c r="V13" s="377"/>
      <c r="W13" s="410"/>
      <c r="X13" s="376">
        <f>'三菜'!E39</f>
        <v>0</v>
      </c>
      <c r="Y13" s="376"/>
      <c r="Z13" s="376"/>
      <c r="AA13" s="376"/>
      <c r="AB13" s="376"/>
      <c r="AC13" s="377"/>
      <c r="AD13" s="410"/>
      <c r="AE13" s="376">
        <f>'三菜'!E48</f>
        <v>0</v>
      </c>
      <c r="AF13" s="376"/>
      <c r="AG13" s="376"/>
      <c r="AH13" s="376"/>
      <c r="AI13" s="376"/>
      <c r="AJ13" s="377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41" t="s">
        <v>4</v>
      </c>
      <c r="B14" s="408" t="str">
        <f>TRIM('三菜'!F4)</f>
        <v>珍菇拌豆干</v>
      </c>
      <c r="C14" s="373" t="str">
        <f>'三菜'!F5</f>
        <v>豆干片 　　　　　7Kg</v>
      </c>
      <c r="D14" s="373"/>
      <c r="E14" s="373"/>
      <c r="F14" s="373"/>
      <c r="G14" s="373"/>
      <c r="H14" s="407"/>
      <c r="I14" s="494" t="str">
        <f>TRIM('三菜'!F13)</f>
        <v>茄燒甜條</v>
      </c>
      <c r="J14" s="445" t="str">
        <f>'三菜'!F14</f>
        <v>洋蔥絲 　　　　　10Kg</v>
      </c>
      <c r="K14" s="447"/>
      <c r="L14" s="447"/>
      <c r="M14" s="447"/>
      <c r="N14" s="447"/>
      <c r="O14" s="448"/>
      <c r="P14" s="408" t="str">
        <f>TRIM('三菜'!G22)</f>
        <v>黃金流沙包</v>
      </c>
      <c r="Q14" s="373" t="str">
        <f>'三菜'!G23</f>
        <v>奶黃包30(欣 　　226個</v>
      </c>
      <c r="R14" s="373"/>
      <c r="S14" s="373"/>
      <c r="T14" s="373"/>
      <c r="U14" s="373"/>
      <c r="V14" s="407"/>
      <c r="W14" s="408" t="str">
        <f>TRIM('三菜'!F31)</f>
        <v>麻婆豆腐</v>
      </c>
      <c r="X14" s="373" t="str">
        <f>'三菜'!F32</f>
        <v>粗豆腐切丁4.5k(封口) 4板</v>
      </c>
      <c r="Y14" s="373"/>
      <c r="Z14" s="373"/>
      <c r="AA14" s="373"/>
      <c r="AB14" s="373"/>
      <c r="AC14" s="407"/>
      <c r="AD14" s="408" t="str">
        <f>TRIM('三菜'!F40)</f>
        <v>紅蘿蔔炒蛋</v>
      </c>
      <c r="AE14" s="373" t="str">
        <f>'三菜'!F41</f>
        <v>蛋 　　　　　　　10Kg</v>
      </c>
      <c r="AF14" s="373"/>
      <c r="AG14" s="373"/>
      <c r="AH14" s="373"/>
      <c r="AI14" s="373"/>
      <c r="AJ14" s="407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37"/>
      <c r="B15" s="409"/>
      <c r="C15" s="428" t="str">
        <f>'三菜'!F6</f>
        <v>金針菇 　　　　　3Kg</v>
      </c>
      <c r="D15" s="429"/>
      <c r="E15" s="429"/>
      <c r="F15" s="429"/>
      <c r="G15" s="429"/>
      <c r="H15" s="430"/>
      <c r="I15" s="495"/>
      <c r="J15" s="428" t="str">
        <f>'三菜'!F15</f>
        <v>小黑輪條 　　　7.5Kg</v>
      </c>
      <c r="K15" s="429"/>
      <c r="L15" s="429"/>
      <c r="M15" s="429"/>
      <c r="N15" s="429"/>
      <c r="O15" s="430"/>
      <c r="P15" s="409"/>
      <c r="Q15" s="376" t="e">
        <f>三菜!#REF!</f>
        <v>#REF!</v>
      </c>
      <c r="R15" s="376"/>
      <c r="S15" s="376"/>
      <c r="T15" s="376"/>
      <c r="U15" s="376"/>
      <c r="V15" s="377"/>
      <c r="W15" s="409"/>
      <c r="X15" s="376" t="str">
        <f>'三菜'!F33</f>
        <v>絞肉 　　　　　　2Kg</v>
      </c>
      <c r="Y15" s="376"/>
      <c r="Z15" s="376"/>
      <c r="AA15" s="376"/>
      <c r="AB15" s="376"/>
      <c r="AC15" s="377"/>
      <c r="AD15" s="409"/>
      <c r="AE15" s="376" t="str">
        <f>'三菜'!F42</f>
        <v>紅蘿蔔絲 　　　　9Kg</v>
      </c>
      <c r="AF15" s="376"/>
      <c r="AG15" s="376"/>
      <c r="AH15" s="376"/>
      <c r="AI15" s="376"/>
      <c r="AJ15" s="377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37"/>
      <c r="B16" s="409"/>
      <c r="C16" s="428" t="str">
        <f>'三菜'!F7</f>
        <v>紅蘿蔔絲 　　　　3Kg</v>
      </c>
      <c r="D16" s="429"/>
      <c r="E16" s="429"/>
      <c r="F16" s="429"/>
      <c r="G16" s="429"/>
      <c r="H16" s="430"/>
      <c r="I16" s="495"/>
      <c r="J16" s="428" t="str">
        <f>'三菜'!F16</f>
        <v>蒜末 　　　　　0.2Kg</v>
      </c>
      <c r="K16" s="429"/>
      <c r="L16" s="429"/>
      <c r="M16" s="429"/>
      <c r="N16" s="429"/>
      <c r="O16" s="430"/>
      <c r="P16" s="409"/>
      <c r="Q16" s="376" t="e">
        <f>三菜!#REF!</f>
        <v>#REF!</v>
      </c>
      <c r="R16" s="376"/>
      <c r="S16" s="376"/>
      <c r="T16" s="376"/>
      <c r="U16" s="376"/>
      <c r="V16" s="377"/>
      <c r="W16" s="409"/>
      <c r="X16" s="376" t="str">
        <f>'三菜'!F34</f>
        <v>紅蘿蔔小丁 　　　1Kg</v>
      </c>
      <c r="Y16" s="376"/>
      <c r="Z16" s="376"/>
      <c r="AA16" s="376"/>
      <c r="AB16" s="376"/>
      <c r="AC16" s="377"/>
      <c r="AD16" s="409"/>
      <c r="AE16" s="376">
        <f>'三菜'!F43</f>
        <v>0</v>
      </c>
      <c r="AF16" s="376"/>
      <c r="AG16" s="376"/>
      <c r="AH16" s="376"/>
      <c r="AI16" s="376"/>
      <c r="AJ16" s="377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37"/>
      <c r="B17" s="409"/>
      <c r="C17" s="428" t="str">
        <f>'三菜'!F8</f>
        <v>榨菜絲 　　　　　2Kg</v>
      </c>
      <c r="D17" s="429"/>
      <c r="E17" s="429"/>
      <c r="F17" s="429"/>
      <c r="G17" s="429"/>
      <c r="H17" s="430"/>
      <c r="I17" s="495"/>
      <c r="J17" s="428" t="str">
        <f>'三菜'!F17</f>
        <v>蕃茄醬(可果)塑 　自備</v>
      </c>
      <c r="K17" s="429"/>
      <c r="L17" s="429"/>
      <c r="M17" s="429"/>
      <c r="N17" s="429"/>
      <c r="O17" s="430"/>
      <c r="P17" s="409"/>
      <c r="Q17" s="376" t="e">
        <f>三菜!#REF!</f>
        <v>#REF!</v>
      </c>
      <c r="R17" s="376"/>
      <c r="S17" s="376"/>
      <c r="T17" s="376"/>
      <c r="U17" s="376"/>
      <c r="V17" s="377"/>
      <c r="W17" s="409"/>
      <c r="X17" s="376" t="str">
        <f>'三菜'!F35</f>
        <v>青蔥珠 　　　　0.2Kg</v>
      </c>
      <c r="Y17" s="376"/>
      <c r="Z17" s="376"/>
      <c r="AA17" s="376"/>
      <c r="AB17" s="376"/>
      <c r="AC17" s="377"/>
      <c r="AD17" s="409"/>
      <c r="AE17" s="376">
        <f>'三菜'!F44</f>
        <v>0</v>
      </c>
      <c r="AF17" s="376"/>
      <c r="AG17" s="376"/>
      <c r="AH17" s="376"/>
      <c r="AI17" s="376"/>
      <c r="AJ17" s="377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37"/>
      <c r="B18" s="409"/>
      <c r="C18" s="428" t="str">
        <f>'三菜'!F9</f>
        <v>木耳絲 　　　　　1Kg</v>
      </c>
      <c r="D18" s="429"/>
      <c r="E18" s="429"/>
      <c r="F18" s="429"/>
      <c r="G18" s="429"/>
      <c r="H18" s="430"/>
      <c r="I18" s="495"/>
      <c r="J18" s="428">
        <f>'三菜'!F18</f>
        <v>0</v>
      </c>
      <c r="K18" s="429"/>
      <c r="L18" s="429"/>
      <c r="M18" s="429"/>
      <c r="N18" s="429"/>
      <c r="O18" s="430"/>
      <c r="P18" s="409"/>
      <c r="Q18" s="376">
        <f>'三菜'!F27</f>
        <v>0</v>
      </c>
      <c r="R18" s="376"/>
      <c r="S18" s="376"/>
      <c r="T18" s="376"/>
      <c r="U18" s="376"/>
      <c r="V18" s="377"/>
      <c r="W18" s="409"/>
      <c r="X18" s="376" t="str">
        <f>'三菜'!F36</f>
        <v>豆瓣醬(3k) 　　　自備</v>
      </c>
      <c r="Y18" s="376"/>
      <c r="Z18" s="376"/>
      <c r="AA18" s="376"/>
      <c r="AB18" s="376"/>
      <c r="AC18" s="377"/>
      <c r="AD18" s="409"/>
      <c r="AE18" s="376">
        <f>'三菜'!F45</f>
        <v>0</v>
      </c>
      <c r="AF18" s="376"/>
      <c r="AG18" s="376"/>
      <c r="AH18" s="376"/>
      <c r="AI18" s="376"/>
      <c r="AJ18" s="377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37"/>
      <c r="B19" s="409"/>
      <c r="C19" s="428">
        <f>'三菜'!F10</f>
        <v>0</v>
      </c>
      <c r="D19" s="429"/>
      <c r="E19" s="429"/>
      <c r="F19" s="429"/>
      <c r="G19" s="429"/>
      <c r="H19" s="430"/>
      <c r="I19" s="495"/>
      <c r="J19" s="428">
        <f>'三菜'!F19</f>
        <v>0</v>
      </c>
      <c r="K19" s="429"/>
      <c r="L19" s="429"/>
      <c r="M19" s="429"/>
      <c r="N19" s="429"/>
      <c r="O19" s="430"/>
      <c r="P19" s="409"/>
      <c r="Q19" s="376">
        <f>'三菜'!F28</f>
        <v>0</v>
      </c>
      <c r="R19" s="376"/>
      <c r="S19" s="376"/>
      <c r="T19" s="376"/>
      <c r="U19" s="376"/>
      <c r="V19" s="377"/>
      <c r="W19" s="409"/>
      <c r="X19" s="376" t="str">
        <f>'三菜'!F37</f>
        <v>辣豆瓣醬(3k) 　　自備</v>
      </c>
      <c r="Y19" s="376"/>
      <c r="Z19" s="376"/>
      <c r="AA19" s="376"/>
      <c r="AB19" s="376"/>
      <c r="AC19" s="377"/>
      <c r="AD19" s="409"/>
      <c r="AE19" s="376">
        <f>'三菜'!F46</f>
        <v>0</v>
      </c>
      <c r="AF19" s="376"/>
      <c r="AG19" s="376"/>
      <c r="AH19" s="376"/>
      <c r="AI19" s="376"/>
      <c r="AJ19" s="377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37"/>
      <c r="B20" s="409"/>
      <c r="C20" s="428">
        <f>'三菜'!F11</f>
        <v>0</v>
      </c>
      <c r="D20" s="429"/>
      <c r="E20" s="429"/>
      <c r="F20" s="429"/>
      <c r="G20" s="429"/>
      <c r="H20" s="430"/>
      <c r="I20" s="495"/>
      <c r="J20" s="428">
        <f>'三菜'!F20</f>
        <v>0</v>
      </c>
      <c r="K20" s="429"/>
      <c r="L20" s="429"/>
      <c r="M20" s="429"/>
      <c r="N20" s="429"/>
      <c r="O20" s="430"/>
      <c r="P20" s="409"/>
      <c r="Q20" s="376">
        <f>'三菜'!F29</f>
        <v>0</v>
      </c>
      <c r="R20" s="376"/>
      <c r="S20" s="376"/>
      <c r="T20" s="376"/>
      <c r="U20" s="376"/>
      <c r="V20" s="377"/>
      <c r="W20" s="409"/>
      <c r="X20" s="376">
        <f>'三菜'!F38</f>
        <v>0</v>
      </c>
      <c r="Y20" s="376"/>
      <c r="Z20" s="376"/>
      <c r="AA20" s="376"/>
      <c r="AB20" s="376"/>
      <c r="AC20" s="377"/>
      <c r="AD20" s="409"/>
      <c r="AE20" s="376">
        <f>'三菜'!F47</f>
        <v>0</v>
      </c>
      <c r="AF20" s="376"/>
      <c r="AG20" s="376"/>
      <c r="AH20" s="376"/>
      <c r="AI20" s="376"/>
      <c r="AJ20" s="377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438"/>
      <c r="B21" s="410"/>
      <c r="C21" s="431">
        <f>'三菜'!F12</f>
        <v>0</v>
      </c>
      <c r="D21" s="432"/>
      <c r="E21" s="432"/>
      <c r="F21" s="432"/>
      <c r="G21" s="432"/>
      <c r="H21" s="433"/>
      <c r="I21" s="496"/>
      <c r="J21" s="431">
        <f>'三菜'!F21</f>
        <v>0</v>
      </c>
      <c r="K21" s="432"/>
      <c r="L21" s="432"/>
      <c r="M21" s="432"/>
      <c r="N21" s="432"/>
      <c r="O21" s="433"/>
      <c r="P21" s="410"/>
      <c r="Q21" s="376">
        <f>'三菜'!F30</f>
        <v>0</v>
      </c>
      <c r="R21" s="376"/>
      <c r="S21" s="376"/>
      <c r="T21" s="376"/>
      <c r="U21" s="376"/>
      <c r="V21" s="377"/>
      <c r="W21" s="410"/>
      <c r="X21" s="376">
        <f>'三菜'!F39</f>
        <v>0</v>
      </c>
      <c r="Y21" s="376"/>
      <c r="Z21" s="376"/>
      <c r="AA21" s="376"/>
      <c r="AB21" s="376"/>
      <c r="AC21" s="377"/>
      <c r="AD21" s="410"/>
      <c r="AE21" s="376">
        <f>'三菜'!F48</f>
        <v>0</v>
      </c>
      <c r="AF21" s="376"/>
      <c r="AG21" s="376"/>
      <c r="AH21" s="376"/>
      <c r="AI21" s="376"/>
      <c r="AJ21" s="377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41" t="s">
        <v>66</v>
      </c>
      <c r="B22" s="408" t="str">
        <f>TRIM('三菜'!G4)</f>
        <v>鮮炒高麗菜</v>
      </c>
      <c r="C22" s="373" t="str">
        <f>'三菜'!G5</f>
        <v>高麗菜切 　　　　16Kg</v>
      </c>
      <c r="D22" s="373"/>
      <c r="E22" s="373"/>
      <c r="F22" s="373"/>
      <c r="G22" s="373"/>
      <c r="H22" s="445"/>
      <c r="I22" s="494" t="str">
        <f>TRIM('三菜'!G13)</f>
        <v>炒油菜</v>
      </c>
      <c r="J22" s="445" t="str">
        <f>'三菜'!G14</f>
        <v>油菜切段 　　　　16Kg</v>
      </c>
      <c r="K22" s="447"/>
      <c r="L22" s="447"/>
      <c r="M22" s="447"/>
      <c r="N22" s="447"/>
      <c r="O22" s="448"/>
      <c r="P22" s="408" t="e">
        <f>TRIM(三菜!#REF!)</f>
        <v>#REF!</v>
      </c>
      <c r="Q22" s="426" t="e">
        <f>三菜!#REF!</f>
        <v>#REF!</v>
      </c>
      <c r="R22" s="426"/>
      <c r="S22" s="426"/>
      <c r="T22" s="426"/>
      <c r="U22" s="426"/>
      <c r="V22" s="427"/>
      <c r="W22" s="408" t="str">
        <f>TRIM('三菜'!G31)</f>
        <v>韭香銀芽</v>
      </c>
      <c r="X22" s="373" t="str">
        <f>'三菜'!G32</f>
        <v>豆芽菜(不漂) 　　15Kg</v>
      </c>
      <c r="Y22" s="373"/>
      <c r="Z22" s="373"/>
      <c r="AA22" s="373"/>
      <c r="AB22" s="373"/>
      <c r="AC22" s="407"/>
      <c r="AD22" s="408" t="str">
        <f>TRIM('三菜'!G40)</f>
        <v>炒蚵白菜</v>
      </c>
      <c r="AE22" s="373" t="str">
        <f>'三菜'!G41</f>
        <v>蚵白菜切 　　　　16Kg</v>
      </c>
      <c r="AF22" s="373"/>
      <c r="AG22" s="373"/>
      <c r="AH22" s="373"/>
      <c r="AI22" s="373"/>
      <c r="AJ22" s="407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37"/>
      <c r="B23" s="409"/>
      <c r="C23" s="376" t="str">
        <f>'三菜'!G6</f>
        <v>紅蘿蔔絲 　　　　1Kg</v>
      </c>
      <c r="D23" s="376"/>
      <c r="E23" s="376"/>
      <c r="F23" s="376"/>
      <c r="G23" s="376"/>
      <c r="H23" s="428"/>
      <c r="I23" s="495"/>
      <c r="J23" s="428" t="str">
        <f>'三菜'!G15</f>
        <v>蒜末 　　　　　0.2Kg</v>
      </c>
      <c r="K23" s="429"/>
      <c r="L23" s="429"/>
      <c r="M23" s="429"/>
      <c r="N23" s="429"/>
      <c r="O23" s="430"/>
      <c r="P23" s="409"/>
      <c r="Q23" s="424">
        <f>'三菜'!G24</f>
        <v>0</v>
      </c>
      <c r="R23" s="424"/>
      <c r="S23" s="424"/>
      <c r="T23" s="424"/>
      <c r="U23" s="424"/>
      <c r="V23" s="425"/>
      <c r="W23" s="409"/>
      <c r="X23" s="376" t="str">
        <f>'三菜'!G33</f>
        <v>韭菜切段 　　　1.5Kg</v>
      </c>
      <c r="Y23" s="376"/>
      <c r="Z23" s="376"/>
      <c r="AA23" s="376"/>
      <c r="AB23" s="376"/>
      <c r="AC23" s="377"/>
      <c r="AD23" s="409"/>
      <c r="AE23" s="376" t="str">
        <f>'三菜'!G42</f>
        <v>蒜末 　　　　　0.2Kg</v>
      </c>
      <c r="AF23" s="376"/>
      <c r="AG23" s="376"/>
      <c r="AH23" s="376"/>
      <c r="AI23" s="376"/>
      <c r="AJ23" s="377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37"/>
      <c r="B24" s="409"/>
      <c r="C24" s="376" t="str">
        <f>'三菜'!G7</f>
        <v>蒜末 　　　　　0.2Kg</v>
      </c>
      <c r="D24" s="376"/>
      <c r="E24" s="376"/>
      <c r="F24" s="376"/>
      <c r="G24" s="376"/>
      <c r="H24" s="428"/>
      <c r="I24" s="495"/>
      <c r="J24" s="428">
        <f>'三菜'!G16</f>
        <v>0</v>
      </c>
      <c r="K24" s="429"/>
      <c r="L24" s="429"/>
      <c r="M24" s="429"/>
      <c r="N24" s="429"/>
      <c r="O24" s="430"/>
      <c r="P24" s="409"/>
      <c r="Q24" s="424">
        <f>'三菜'!G25</f>
        <v>0</v>
      </c>
      <c r="R24" s="424"/>
      <c r="S24" s="424"/>
      <c r="T24" s="424"/>
      <c r="U24" s="424"/>
      <c r="V24" s="425"/>
      <c r="W24" s="409"/>
      <c r="X24" s="376" t="str">
        <f>'三菜'!G34</f>
        <v>蒜末 　　　　　0.2Kg</v>
      </c>
      <c r="Y24" s="376"/>
      <c r="Z24" s="376"/>
      <c r="AA24" s="376"/>
      <c r="AB24" s="376"/>
      <c r="AC24" s="377"/>
      <c r="AD24" s="409"/>
      <c r="AE24" s="376">
        <f>'三菜'!G43</f>
        <v>0</v>
      </c>
      <c r="AF24" s="376"/>
      <c r="AG24" s="376"/>
      <c r="AH24" s="376"/>
      <c r="AI24" s="376"/>
      <c r="AJ24" s="377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37"/>
      <c r="B25" s="409"/>
      <c r="C25" s="376">
        <f>'三菜'!G8</f>
        <v>0</v>
      </c>
      <c r="D25" s="376"/>
      <c r="E25" s="376"/>
      <c r="F25" s="376"/>
      <c r="G25" s="376"/>
      <c r="H25" s="428"/>
      <c r="I25" s="495"/>
      <c r="J25" s="428">
        <f>'三菜'!G17</f>
        <v>0</v>
      </c>
      <c r="K25" s="429"/>
      <c r="L25" s="429"/>
      <c r="M25" s="429"/>
      <c r="N25" s="429"/>
      <c r="O25" s="430"/>
      <c r="P25" s="409"/>
      <c r="Q25" s="424">
        <f>'三菜'!G26</f>
        <v>0</v>
      </c>
      <c r="R25" s="424"/>
      <c r="S25" s="424"/>
      <c r="T25" s="424"/>
      <c r="U25" s="424"/>
      <c r="V25" s="425"/>
      <c r="W25" s="409"/>
      <c r="X25" s="376">
        <f>'三菜'!G35</f>
        <v>0</v>
      </c>
      <c r="Y25" s="376"/>
      <c r="Z25" s="376"/>
      <c r="AA25" s="376"/>
      <c r="AB25" s="376"/>
      <c r="AC25" s="377"/>
      <c r="AD25" s="409"/>
      <c r="AE25" s="376">
        <f>'三菜'!G44</f>
        <v>0</v>
      </c>
      <c r="AF25" s="376"/>
      <c r="AG25" s="376"/>
      <c r="AH25" s="376"/>
      <c r="AI25" s="376"/>
      <c r="AJ25" s="377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37"/>
      <c r="B26" s="409"/>
      <c r="C26" s="376">
        <f>'三菜'!G9</f>
        <v>0</v>
      </c>
      <c r="D26" s="376"/>
      <c r="E26" s="376"/>
      <c r="F26" s="376"/>
      <c r="G26" s="376"/>
      <c r="H26" s="428"/>
      <c r="I26" s="495"/>
      <c r="J26" s="428">
        <f>'三菜'!G18</f>
        <v>0</v>
      </c>
      <c r="K26" s="429"/>
      <c r="L26" s="429"/>
      <c r="M26" s="429"/>
      <c r="N26" s="429"/>
      <c r="O26" s="430"/>
      <c r="P26" s="409"/>
      <c r="Q26" s="424">
        <f>'三菜'!G27</f>
        <v>0</v>
      </c>
      <c r="R26" s="424"/>
      <c r="S26" s="424"/>
      <c r="T26" s="424"/>
      <c r="U26" s="424"/>
      <c r="V26" s="425"/>
      <c r="W26" s="409"/>
      <c r="X26" s="376">
        <f>'三菜'!G36</f>
        <v>0</v>
      </c>
      <c r="Y26" s="376"/>
      <c r="Z26" s="376"/>
      <c r="AA26" s="376"/>
      <c r="AB26" s="376"/>
      <c r="AC26" s="377"/>
      <c r="AD26" s="409"/>
      <c r="AE26" s="376">
        <f>'三菜'!G45</f>
        <v>0</v>
      </c>
      <c r="AF26" s="376"/>
      <c r="AG26" s="376"/>
      <c r="AH26" s="376"/>
      <c r="AI26" s="376"/>
      <c r="AJ26" s="377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438"/>
      <c r="B27" s="411"/>
      <c r="C27" s="376">
        <f>'三菜'!G12</f>
        <v>0</v>
      </c>
      <c r="D27" s="376"/>
      <c r="E27" s="376"/>
      <c r="F27" s="376"/>
      <c r="G27" s="376"/>
      <c r="H27" s="428"/>
      <c r="I27" s="496"/>
      <c r="J27" s="431">
        <f>'三菜'!G21</f>
        <v>0</v>
      </c>
      <c r="K27" s="432"/>
      <c r="L27" s="432"/>
      <c r="M27" s="432"/>
      <c r="N27" s="432"/>
      <c r="O27" s="433"/>
      <c r="P27" s="410"/>
      <c r="Q27" s="424">
        <f>'三菜'!G30</f>
        <v>0</v>
      </c>
      <c r="R27" s="424"/>
      <c r="S27" s="424"/>
      <c r="T27" s="424"/>
      <c r="U27" s="424"/>
      <c r="V27" s="425"/>
      <c r="W27" s="410"/>
      <c r="X27" s="376">
        <f>'三菜'!G39</f>
        <v>0</v>
      </c>
      <c r="Y27" s="376"/>
      <c r="Z27" s="376"/>
      <c r="AA27" s="376"/>
      <c r="AB27" s="376"/>
      <c r="AC27" s="377"/>
      <c r="AD27" s="410"/>
      <c r="AE27" s="376">
        <f>'三菜'!G48</f>
        <v>0</v>
      </c>
      <c r="AF27" s="376"/>
      <c r="AG27" s="376"/>
      <c r="AH27" s="376"/>
      <c r="AI27" s="376"/>
      <c r="AJ27" s="377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41" t="s">
        <v>67</v>
      </c>
      <c r="B28" s="408" t="str">
        <f>TRIM('三菜'!H4)</f>
        <v>冬瓜排骨湯</v>
      </c>
      <c r="C28" s="373" t="str">
        <f>'三菜'!H5</f>
        <v>冬瓜中丁 　　　　7Kg</v>
      </c>
      <c r="D28" s="373"/>
      <c r="E28" s="373"/>
      <c r="F28" s="373"/>
      <c r="G28" s="373"/>
      <c r="H28" s="445"/>
      <c r="I28" s="494" t="str">
        <f>TRIM('三菜'!H13)</f>
        <v>紫菜蛋花湯</v>
      </c>
      <c r="J28" s="445" t="str">
        <f>'三菜'!H14</f>
        <v>蛋 　　　　　　2.5Kg</v>
      </c>
      <c r="K28" s="447"/>
      <c r="L28" s="447"/>
      <c r="M28" s="447"/>
      <c r="N28" s="447"/>
      <c r="O28" s="448"/>
      <c r="P28" s="408" t="str">
        <f>TRIM('三菜'!H22)</f>
        <v>榨菜肉絲湯</v>
      </c>
      <c r="Q28" s="373" t="str">
        <f>'三菜'!H23</f>
        <v>榨菜絲 　　　　　4Kg</v>
      </c>
      <c r="R28" s="373"/>
      <c r="S28" s="373"/>
      <c r="T28" s="373"/>
      <c r="U28" s="373"/>
      <c r="V28" s="407"/>
      <c r="W28" s="408" t="str">
        <f>TRIM('三菜'!H31)</f>
        <v>鮮筍排骨湯</v>
      </c>
      <c r="X28" s="373" t="str">
        <f>'三菜'!H32</f>
        <v>鮮筍絲 　　　　7.5Kg</v>
      </c>
      <c r="Y28" s="373"/>
      <c r="Z28" s="373"/>
      <c r="AA28" s="373"/>
      <c r="AB28" s="373"/>
      <c r="AC28" s="407"/>
      <c r="AD28" s="408" t="str">
        <f>TRIM('三菜'!H40)</f>
        <v>冬瓜粉圓湯</v>
      </c>
      <c r="AE28" s="373" t="str">
        <f>'三菜'!H41</f>
        <v>小粉圓 　　　　7.5Kg</v>
      </c>
      <c r="AF28" s="373"/>
      <c r="AG28" s="373"/>
      <c r="AH28" s="373"/>
      <c r="AI28" s="373"/>
      <c r="AJ28" s="407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437"/>
      <c r="B29" s="409"/>
      <c r="C29" s="376" t="str">
        <f>'三菜'!H6</f>
        <v>中排骨 　　　　　3Kg</v>
      </c>
      <c r="D29" s="376"/>
      <c r="E29" s="376"/>
      <c r="F29" s="376"/>
      <c r="G29" s="376"/>
      <c r="H29" s="428"/>
      <c r="I29" s="495"/>
      <c r="J29" s="428" t="str">
        <f>'三菜'!H15</f>
        <v>大骨-溫 　　　　　2Kg</v>
      </c>
      <c r="K29" s="429"/>
      <c r="L29" s="429"/>
      <c r="M29" s="429"/>
      <c r="N29" s="429"/>
      <c r="O29" s="430"/>
      <c r="P29" s="409"/>
      <c r="Q29" s="412" t="str">
        <f>'三菜'!H24</f>
        <v>肉絲 　　　　　1.5Kg</v>
      </c>
      <c r="R29" s="412"/>
      <c r="S29" s="412"/>
      <c r="T29" s="412"/>
      <c r="U29" s="412"/>
      <c r="V29" s="413"/>
      <c r="W29" s="409"/>
      <c r="X29" s="376" t="str">
        <f>'三菜'!H33</f>
        <v>中排骨 　　　　2.5Kg</v>
      </c>
      <c r="Y29" s="376"/>
      <c r="Z29" s="376"/>
      <c r="AA29" s="376"/>
      <c r="AB29" s="376"/>
      <c r="AC29" s="377"/>
      <c r="AD29" s="409"/>
      <c r="AE29" s="376" t="str">
        <f>'三菜'!H42</f>
        <v>冬瓜糖塊 　　　　5塊</v>
      </c>
      <c r="AF29" s="376"/>
      <c r="AG29" s="376"/>
      <c r="AH29" s="376"/>
      <c r="AI29" s="376"/>
      <c r="AJ29" s="377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437"/>
      <c r="B30" s="409"/>
      <c r="C30" s="376" t="str">
        <f>'三菜'!H7</f>
        <v>薑絲 　　　　　0.2Kg</v>
      </c>
      <c r="D30" s="376"/>
      <c r="E30" s="376"/>
      <c r="F30" s="376"/>
      <c r="G30" s="376"/>
      <c r="H30" s="428"/>
      <c r="I30" s="495"/>
      <c r="J30" s="428" t="str">
        <f>'三菜'!H16</f>
        <v>紫菜片 　　　　0.3Kg</v>
      </c>
      <c r="K30" s="429"/>
      <c r="L30" s="429"/>
      <c r="M30" s="429"/>
      <c r="N30" s="429"/>
      <c r="O30" s="430"/>
      <c r="P30" s="409"/>
      <c r="Q30" s="376" t="str">
        <f>'三菜'!H25</f>
        <v>青蔥珠 　　　　0.2Kg</v>
      </c>
      <c r="R30" s="376"/>
      <c r="S30" s="376"/>
      <c r="T30" s="376"/>
      <c r="U30" s="376"/>
      <c r="V30" s="377"/>
      <c r="W30" s="409"/>
      <c r="X30" s="376" t="str">
        <f>'三菜'!H34</f>
        <v>芹菜珠 　　　　0.2Kg</v>
      </c>
      <c r="Y30" s="376"/>
      <c r="Z30" s="376"/>
      <c r="AA30" s="376"/>
      <c r="AB30" s="376"/>
      <c r="AC30" s="377"/>
      <c r="AD30" s="409"/>
      <c r="AE30" s="376">
        <f>'三菜'!H43</f>
        <v>0</v>
      </c>
      <c r="AF30" s="376"/>
      <c r="AG30" s="376"/>
      <c r="AH30" s="376"/>
      <c r="AI30" s="376"/>
      <c r="AJ30" s="377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37"/>
      <c r="B31" s="409"/>
      <c r="C31" s="376">
        <f>'三菜'!H8</f>
        <v>0</v>
      </c>
      <c r="D31" s="376"/>
      <c r="E31" s="376"/>
      <c r="F31" s="376"/>
      <c r="G31" s="376"/>
      <c r="H31" s="428"/>
      <c r="I31" s="495"/>
      <c r="J31" s="428" t="str">
        <f>'三菜'!H17</f>
        <v>青蔥珠 　　　　0.2Kg</v>
      </c>
      <c r="K31" s="429"/>
      <c r="L31" s="429"/>
      <c r="M31" s="429"/>
      <c r="N31" s="429"/>
      <c r="O31" s="430"/>
      <c r="P31" s="409"/>
      <c r="Q31" s="414">
        <f>'三菜'!H26</f>
        <v>0</v>
      </c>
      <c r="R31" s="414"/>
      <c r="S31" s="414"/>
      <c r="T31" s="414"/>
      <c r="U31" s="414"/>
      <c r="V31" s="415"/>
      <c r="W31" s="409"/>
      <c r="X31" s="376">
        <f>'三菜'!H35</f>
        <v>0</v>
      </c>
      <c r="Y31" s="376"/>
      <c r="Z31" s="376"/>
      <c r="AA31" s="376"/>
      <c r="AB31" s="376"/>
      <c r="AC31" s="377"/>
      <c r="AD31" s="409"/>
      <c r="AE31" s="376">
        <f>'三菜'!H44</f>
        <v>0</v>
      </c>
      <c r="AF31" s="376"/>
      <c r="AG31" s="376"/>
      <c r="AH31" s="376"/>
      <c r="AI31" s="376"/>
      <c r="AJ31" s="377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37"/>
      <c r="B32" s="409"/>
      <c r="C32" s="376">
        <f>'三菜'!H9</f>
        <v>0</v>
      </c>
      <c r="D32" s="376"/>
      <c r="E32" s="376"/>
      <c r="F32" s="376"/>
      <c r="G32" s="376"/>
      <c r="H32" s="428"/>
      <c r="I32" s="495"/>
      <c r="J32" s="428">
        <f>'三菜'!H18</f>
        <v>0</v>
      </c>
      <c r="K32" s="429"/>
      <c r="L32" s="429"/>
      <c r="M32" s="429"/>
      <c r="N32" s="429"/>
      <c r="O32" s="430"/>
      <c r="P32" s="409"/>
      <c r="Q32" s="412">
        <f>'三菜'!H27</f>
        <v>0</v>
      </c>
      <c r="R32" s="412"/>
      <c r="S32" s="412"/>
      <c r="T32" s="412"/>
      <c r="U32" s="412"/>
      <c r="V32" s="413"/>
      <c r="W32" s="409"/>
      <c r="X32" s="376">
        <f>'三菜'!H36</f>
        <v>0</v>
      </c>
      <c r="Y32" s="376"/>
      <c r="Z32" s="376"/>
      <c r="AA32" s="376"/>
      <c r="AB32" s="376"/>
      <c r="AC32" s="377"/>
      <c r="AD32" s="409"/>
      <c r="AE32" s="376">
        <f>'三菜'!H45</f>
        <v>0</v>
      </c>
      <c r="AF32" s="376"/>
      <c r="AG32" s="376"/>
      <c r="AH32" s="376"/>
      <c r="AI32" s="376"/>
      <c r="AJ32" s="377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37"/>
      <c r="B33" s="409"/>
      <c r="C33" s="376">
        <f>'三菜'!H10</f>
        <v>0</v>
      </c>
      <c r="D33" s="376"/>
      <c r="E33" s="376"/>
      <c r="F33" s="376"/>
      <c r="G33" s="376"/>
      <c r="H33" s="428"/>
      <c r="I33" s="495"/>
      <c r="J33" s="428">
        <f>'三菜'!H19</f>
        <v>0</v>
      </c>
      <c r="K33" s="429"/>
      <c r="L33" s="429"/>
      <c r="M33" s="429"/>
      <c r="N33" s="429"/>
      <c r="O33" s="430"/>
      <c r="P33" s="409"/>
      <c r="Q33" s="376">
        <f>'三菜'!H28</f>
        <v>0</v>
      </c>
      <c r="R33" s="376"/>
      <c r="S33" s="376"/>
      <c r="T33" s="376"/>
      <c r="U33" s="376"/>
      <c r="V33" s="377"/>
      <c r="W33" s="409"/>
      <c r="X33" s="376">
        <f>'三菜'!H37</f>
        <v>0</v>
      </c>
      <c r="Y33" s="376"/>
      <c r="Z33" s="376"/>
      <c r="AA33" s="376"/>
      <c r="AB33" s="376"/>
      <c r="AC33" s="377"/>
      <c r="AD33" s="409"/>
      <c r="AE33" s="376">
        <f>'三菜'!H46</f>
        <v>0</v>
      </c>
      <c r="AF33" s="376"/>
      <c r="AG33" s="376"/>
      <c r="AH33" s="376"/>
      <c r="AI33" s="376"/>
      <c r="AJ33" s="377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437"/>
      <c r="B34" s="411"/>
      <c r="C34" s="416">
        <f>'三菜'!H12</f>
        <v>0</v>
      </c>
      <c r="D34" s="416"/>
      <c r="E34" s="416"/>
      <c r="F34" s="416"/>
      <c r="G34" s="416"/>
      <c r="H34" s="446"/>
      <c r="I34" s="496"/>
      <c r="J34" s="431">
        <f>'三菜'!H21</f>
        <v>0</v>
      </c>
      <c r="K34" s="432"/>
      <c r="L34" s="432"/>
      <c r="M34" s="432"/>
      <c r="N34" s="432"/>
      <c r="O34" s="433"/>
      <c r="P34" s="411"/>
      <c r="Q34" s="414">
        <f>'三菜'!H30</f>
        <v>0</v>
      </c>
      <c r="R34" s="414"/>
      <c r="S34" s="414"/>
      <c r="T34" s="414"/>
      <c r="U34" s="414"/>
      <c r="V34" s="415"/>
      <c r="W34" s="411"/>
      <c r="X34" s="416">
        <f>'三菜'!H39</f>
        <v>0</v>
      </c>
      <c r="Y34" s="416"/>
      <c r="Z34" s="416"/>
      <c r="AA34" s="416"/>
      <c r="AB34" s="416"/>
      <c r="AC34" s="417"/>
      <c r="AD34" s="411"/>
      <c r="AE34" s="416">
        <f>'三菜'!H48</f>
        <v>0</v>
      </c>
      <c r="AF34" s="416"/>
      <c r="AG34" s="416"/>
      <c r="AH34" s="416"/>
      <c r="AI34" s="416"/>
      <c r="AJ34" s="417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42" t="s">
        <v>68</v>
      </c>
      <c r="B35" s="443"/>
      <c r="C35" s="444">
        <f>'三菜'!I4</f>
        <v>0</v>
      </c>
      <c r="D35" s="418"/>
      <c r="E35" s="418"/>
      <c r="F35" s="418"/>
      <c r="G35" s="418"/>
      <c r="H35" s="419"/>
      <c r="I35" s="77"/>
      <c r="J35" s="418" t="str">
        <f>'三菜'!I13</f>
        <v>水果</v>
      </c>
      <c r="K35" s="418"/>
      <c r="L35" s="418"/>
      <c r="M35" s="418"/>
      <c r="N35" s="418"/>
      <c r="O35" s="419"/>
      <c r="P35" s="77"/>
      <c r="Q35" s="418">
        <f>'三菜'!I22</f>
        <v>0</v>
      </c>
      <c r="R35" s="418"/>
      <c r="S35" s="418"/>
      <c r="T35" s="418"/>
      <c r="U35" s="418"/>
      <c r="V35" s="419"/>
      <c r="W35" s="78"/>
      <c r="X35" s="422" t="str">
        <f>'三菜'!I31</f>
        <v>水果</v>
      </c>
      <c r="Y35" s="422"/>
      <c r="Z35" s="422"/>
      <c r="AA35" s="422"/>
      <c r="AB35" s="422"/>
      <c r="AC35" s="423"/>
      <c r="AD35" s="78"/>
      <c r="AE35" s="418">
        <f>'三菜'!I40</f>
        <v>0</v>
      </c>
      <c r="AF35" s="418"/>
      <c r="AG35" s="418"/>
      <c r="AH35" s="418"/>
      <c r="AI35" s="418"/>
      <c r="AJ35" s="419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500" t="s">
        <v>69</v>
      </c>
      <c r="B36" s="502" t="s">
        <v>70</v>
      </c>
      <c r="C36" s="503"/>
      <c r="D36" s="504"/>
      <c r="E36" s="134" t="s">
        <v>71</v>
      </c>
      <c r="F36" s="134" t="s">
        <v>72</v>
      </c>
      <c r="G36" s="135" t="s">
        <v>73</v>
      </c>
      <c r="H36" s="136" t="s">
        <v>74</v>
      </c>
      <c r="I36" s="508" t="s">
        <v>70</v>
      </c>
      <c r="J36" s="509"/>
      <c r="K36" s="510"/>
      <c r="L36" s="137" t="s">
        <v>71</v>
      </c>
      <c r="M36" s="137" t="s">
        <v>72</v>
      </c>
      <c r="N36" s="138" t="s">
        <v>73</v>
      </c>
      <c r="O36" s="139" t="s">
        <v>74</v>
      </c>
      <c r="P36" s="508" t="s">
        <v>70</v>
      </c>
      <c r="Q36" s="509"/>
      <c r="R36" s="510"/>
      <c r="S36" s="137" t="s">
        <v>71</v>
      </c>
      <c r="T36" s="137" t="s">
        <v>72</v>
      </c>
      <c r="U36" s="138" t="s">
        <v>73</v>
      </c>
      <c r="V36" s="139" t="s">
        <v>74</v>
      </c>
      <c r="W36" s="526" t="s">
        <v>70</v>
      </c>
      <c r="X36" s="527"/>
      <c r="Y36" s="528"/>
      <c r="Z36" s="137" t="s">
        <v>71</v>
      </c>
      <c r="AA36" s="137" t="s">
        <v>72</v>
      </c>
      <c r="AB36" s="138" t="s">
        <v>73</v>
      </c>
      <c r="AC36" s="139" t="s">
        <v>74</v>
      </c>
      <c r="AD36" s="526" t="s">
        <v>70</v>
      </c>
      <c r="AE36" s="527"/>
      <c r="AF36" s="528"/>
      <c r="AG36" s="137" t="s">
        <v>71</v>
      </c>
      <c r="AH36" s="137" t="s">
        <v>72</v>
      </c>
      <c r="AI36" s="140" t="s">
        <v>73</v>
      </c>
      <c r="AJ36" s="139" t="s">
        <v>74</v>
      </c>
    </row>
    <row r="37" spans="1:36" s="146" customFormat="1" ht="12.75" customHeight="1">
      <c r="A37" s="501"/>
      <c r="B37" s="505"/>
      <c r="C37" s="506"/>
      <c r="D37" s="507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514">
        <f>E37*4+F37*9+G37*4</f>
        <v>0</v>
      </c>
      <c r="I37" s="511"/>
      <c r="J37" s="512"/>
      <c r="K37" s="513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516">
        <f>L37*4+M37*9+N37*4</f>
        <v>0</v>
      </c>
      <c r="P37" s="511"/>
      <c r="Q37" s="512"/>
      <c r="R37" s="513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516">
        <f>S37*4+T37*9+U37*4</f>
        <v>0</v>
      </c>
      <c r="W37" s="511"/>
      <c r="X37" s="512"/>
      <c r="Y37" s="513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516">
        <f>Z37*4+AA37*9+AB37*4</f>
        <v>0</v>
      </c>
      <c r="AD37" s="511"/>
      <c r="AE37" s="512"/>
      <c r="AF37" s="513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516">
        <f>AG37*4+AH37*9+AI37*4</f>
        <v>0</v>
      </c>
    </row>
    <row r="38" spans="1:36" s="146" customFormat="1" ht="15.75" customHeight="1">
      <c r="A38" s="501"/>
      <c r="B38" s="518" t="s">
        <v>75</v>
      </c>
      <c r="C38" s="519"/>
      <c r="D38" s="520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515"/>
      <c r="I38" s="521" t="s">
        <v>75</v>
      </c>
      <c r="J38" s="522"/>
      <c r="K38" s="523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517"/>
      <c r="P38" s="511" t="s">
        <v>75</v>
      </c>
      <c r="Q38" s="524"/>
      <c r="R38" s="525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517"/>
      <c r="W38" s="511" t="s">
        <v>75</v>
      </c>
      <c r="X38" s="524"/>
      <c r="Y38" s="525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517"/>
      <c r="AD38" s="511" t="s">
        <v>75</v>
      </c>
      <c r="AE38" s="524"/>
      <c r="AF38" s="525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517"/>
    </row>
    <row r="39" spans="1:36" s="141" customFormat="1" ht="23.25" customHeight="1">
      <c r="A39" s="501"/>
      <c r="B39" s="178" t="s">
        <v>76</v>
      </c>
      <c r="C39" s="148" t="s">
        <v>2</v>
      </c>
      <c r="D39" s="149" t="s">
        <v>77</v>
      </c>
      <c r="E39" s="150" t="s">
        <v>78</v>
      </c>
      <c r="F39" s="150" t="s">
        <v>79</v>
      </c>
      <c r="G39" s="151" t="s">
        <v>80</v>
      </c>
      <c r="H39" s="152" t="s">
        <v>81</v>
      </c>
      <c r="I39" s="183" t="s">
        <v>76</v>
      </c>
      <c r="J39" s="153" t="s">
        <v>2</v>
      </c>
      <c r="K39" s="154" t="s">
        <v>77</v>
      </c>
      <c r="L39" s="153" t="s">
        <v>78</v>
      </c>
      <c r="M39" s="153" t="s">
        <v>79</v>
      </c>
      <c r="N39" s="155" t="s">
        <v>80</v>
      </c>
      <c r="O39" s="156" t="s">
        <v>81</v>
      </c>
      <c r="P39" s="183" t="s">
        <v>76</v>
      </c>
      <c r="Q39" s="153" t="s">
        <v>2</v>
      </c>
      <c r="R39" s="154" t="s">
        <v>77</v>
      </c>
      <c r="S39" s="153" t="s">
        <v>78</v>
      </c>
      <c r="T39" s="153" t="s">
        <v>79</v>
      </c>
      <c r="U39" s="155" t="s">
        <v>80</v>
      </c>
      <c r="V39" s="156" t="s">
        <v>81</v>
      </c>
      <c r="W39" s="183" t="s">
        <v>76</v>
      </c>
      <c r="X39" s="153" t="s">
        <v>2</v>
      </c>
      <c r="Y39" s="154" t="s">
        <v>77</v>
      </c>
      <c r="Z39" s="153" t="s">
        <v>78</v>
      </c>
      <c r="AA39" s="153" t="s">
        <v>79</v>
      </c>
      <c r="AB39" s="155" t="s">
        <v>80</v>
      </c>
      <c r="AC39" s="156" t="s">
        <v>81</v>
      </c>
      <c r="AD39" s="183" t="s">
        <v>76</v>
      </c>
      <c r="AE39" s="153" t="s">
        <v>2</v>
      </c>
      <c r="AF39" s="154" t="s">
        <v>77</v>
      </c>
      <c r="AG39" s="153" t="s">
        <v>78</v>
      </c>
      <c r="AH39" s="153" t="s">
        <v>79</v>
      </c>
      <c r="AI39" s="155" t="s">
        <v>80</v>
      </c>
      <c r="AJ39" s="156" t="s">
        <v>81</v>
      </c>
    </row>
    <row r="40" spans="1:36" s="165" customFormat="1" ht="24" customHeight="1">
      <c r="A40" s="501"/>
      <c r="B40" s="179" t="s">
        <v>93</v>
      </c>
      <c r="C40" s="157"/>
      <c r="D40" s="158"/>
      <c r="E40" s="158"/>
      <c r="F40" s="158"/>
      <c r="G40" s="159"/>
      <c r="H40" s="160">
        <f>H37</f>
        <v>0</v>
      </c>
      <c r="I40" s="184" t="s">
        <v>82</v>
      </c>
      <c r="J40" s="161"/>
      <c r="K40" s="162"/>
      <c r="L40" s="162"/>
      <c r="M40" s="162"/>
      <c r="N40" s="162"/>
      <c r="O40" s="163">
        <f>O37</f>
        <v>0</v>
      </c>
      <c r="P40" s="184" t="s">
        <v>82</v>
      </c>
      <c r="Q40" s="161"/>
      <c r="R40" s="162"/>
      <c r="S40" s="162"/>
      <c r="T40" s="162"/>
      <c r="U40" s="162"/>
      <c r="V40" s="163">
        <f>V37</f>
        <v>0</v>
      </c>
      <c r="W40" s="184" t="s">
        <v>82</v>
      </c>
      <c r="X40" s="161"/>
      <c r="Y40" s="162"/>
      <c r="Z40" s="162"/>
      <c r="AA40" s="162"/>
      <c r="AB40" s="162"/>
      <c r="AC40" s="163">
        <f>AC37</f>
        <v>0</v>
      </c>
      <c r="AD40" s="184" t="s">
        <v>82</v>
      </c>
      <c r="AE40" s="161"/>
      <c r="AF40" s="162"/>
      <c r="AG40" s="162"/>
      <c r="AH40" s="162"/>
      <c r="AI40" s="164"/>
      <c r="AJ40" s="163">
        <f>AJ37</f>
        <v>0</v>
      </c>
    </row>
    <row r="41" spans="1:36" s="170" customFormat="1" ht="22.5" customHeight="1">
      <c r="A41" s="497" t="s">
        <v>83</v>
      </c>
      <c r="B41" s="166" t="s">
        <v>84</v>
      </c>
      <c r="C41" s="167" t="s">
        <v>85</v>
      </c>
      <c r="D41" s="167" t="s">
        <v>86</v>
      </c>
      <c r="E41" s="167" t="s">
        <v>87</v>
      </c>
      <c r="F41" s="167">
        <v>1</v>
      </c>
      <c r="G41" s="168" t="s">
        <v>88</v>
      </c>
      <c r="H41" s="169" t="s">
        <v>89</v>
      </c>
      <c r="I41" s="166" t="s">
        <v>84</v>
      </c>
      <c r="J41" s="167" t="s">
        <v>85</v>
      </c>
      <c r="K41" s="167" t="s">
        <v>86</v>
      </c>
      <c r="L41" s="167" t="s">
        <v>87</v>
      </c>
      <c r="M41" s="167">
        <v>1</v>
      </c>
      <c r="N41" s="168" t="s">
        <v>88</v>
      </c>
      <c r="O41" s="169" t="s">
        <v>89</v>
      </c>
      <c r="P41" s="166" t="s">
        <v>84</v>
      </c>
      <c r="Q41" s="167" t="s">
        <v>85</v>
      </c>
      <c r="R41" s="167" t="s">
        <v>86</v>
      </c>
      <c r="S41" s="167" t="s">
        <v>87</v>
      </c>
      <c r="T41" s="167">
        <v>1</v>
      </c>
      <c r="U41" s="168" t="s">
        <v>88</v>
      </c>
      <c r="V41" s="169" t="s">
        <v>89</v>
      </c>
      <c r="W41" s="166" t="s">
        <v>84</v>
      </c>
      <c r="X41" s="167" t="s">
        <v>85</v>
      </c>
      <c r="Y41" s="167" t="s">
        <v>86</v>
      </c>
      <c r="Z41" s="167" t="s">
        <v>87</v>
      </c>
      <c r="AA41" s="167">
        <v>1</v>
      </c>
      <c r="AB41" s="168" t="s">
        <v>88</v>
      </c>
      <c r="AC41" s="169" t="s">
        <v>89</v>
      </c>
      <c r="AD41" s="166" t="s">
        <v>84</v>
      </c>
      <c r="AE41" s="167" t="s">
        <v>85</v>
      </c>
      <c r="AF41" s="167" t="s">
        <v>86</v>
      </c>
      <c r="AG41" s="167" t="s">
        <v>87</v>
      </c>
      <c r="AH41" s="167">
        <v>1</v>
      </c>
      <c r="AI41" s="168" t="s">
        <v>88</v>
      </c>
      <c r="AJ41" s="169" t="s">
        <v>89</v>
      </c>
    </row>
    <row r="42" spans="1:36" s="170" customFormat="1" ht="25.5" customHeight="1" thickBot="1">
      <c r="A42" s="498"/>
      <c r="B42" s="171" t="s">
        <v>90</v>
      </c>
      <c r="C42" s="172" t="s">
        <v>91</v>
      </c>
      <c r="D42" s="172" t="s">
        <v>86</v>
      </c>
      <c r="E42" s="172">
        <v>2</v>
      </c>
      <c r="F42" s="172">
        <v>1</v>
      </c>
      <c r="G42" s="173">
        <v>3</v>
      </c>
      <c r="H42" s="174" t="s">
        <v>92</v>
      </c>
      <c r="I42" s="171" t="s">
        <v>90</v>
      </c>
      <c r="J42" s="175" t="s">
        <v>91</v>
      </c>
      <c r="K42" s="175" t="s">
        <v>86</v>
      </c>
      <c r="L42" s="175">
        <v>2</v>
      </c>
      <c r="M42" s="175">
        <v>1</v>
      </c>
      <c r="N42" s="176">
        <v>3</v>
      </c>
      <c r="O42" s="177" t="s">
        <v>92</v>
      </c>
      <c r="P42" s="171" t="s">
        <v>90</v>
      </c>
      <c r="Q42" s="175" t="s">
        <v>91</v>
      </c>
      <c r="R42" s="175" t="s">
        <v>86</v>
      </c>
      <c r="S42" s="175">
        <v>2</v>
      </c>
      <c r="T42" s="175">
        <v>1</v>
      </c>
      <c r="U42" s="176">
        <v>3</v>
      </c>
      <c r="V42" s="177" t="s">
        <v>92</v>
      </c>
      <c r="W42" s="171" t="s">
        <v>90</v>
      </c>
      <c r="X42" s="175" t="s">
        <v>91</v>
      </c>
      <c r="Y42" s="175" t="s">
        <v>86</v>
      </c>
      <c r="Z42" s="175">
        <v>2</v>
      </c>
      <c r="AA42" s="175">
        <v>1</v>
      </c>
      <c r="AB42" s="176">
        <v>3</v>
      </c>
      <c r="AC42" s="177" t="s">
        <v>92</v>
      </c>
      <c r="AD42" s="171" t="s">
        <v>90</v>
      </c>
      <c r="AE42" s="175" t="s">
        <v>91</v>
      </c>
      <c r="AF42" s="175" t="s">
        <v>86</v>
      </c>
      <c r="AG42" s="175">
        <v>2</v>
      </c>
      <c r="AH42" s="175">
        <v>1</v>
      </c>
      <c r="AI42" s="176">
        <v>3</v>
      </c>
      <c r="AJ42" s="177" t="s">
        <v>92</v>
      </c>
    </row>
  </sheetData>
  <sheetProtection/>
  <mergeCells count="224">
    <mergeCell ref="Q35:V35"/>
    <mergeCell ref="X35:AC35"/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Q34:V34"/>
    <mergeCell ref="Q33:V33"/>
    <mergeCell ref="A41:A42"/>
    <mergeCell ref="A1:AD1"/>
    <mergeCell ref="A36:A40"/>
    <mergeCell ref="B36:D37"/>
    <mergeCell ref="I36:K37"/>
    <mergeCell ref="P36:R37"/>
    <mergeCell ref="H37:H38"/>
    <mergeCell ref="O37:O38"/>
    <mergeCell ref="X16:AC16"/>
    <mergeCell ref="X17:AC17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24:V24"/>
    <mergeCell ref="Q22:V22"/>
    <mergeCell ref="Q21:V21"/>
    <mergeCell ref="Q23:V23"/>
    <mergeCell ref="W22:W27"/>
    <mergeCell ref="W28:W34"/>
    <mergeCell ref="X33:AC33"/>
    <mergeCell ref="Q27:V27"/>
    <mergeCell ref="X26:AC26"/>
    <mergeCell ref="Q26:V26"/>
    <mergeCell ref="Q25:V25"/>
    <mergeCell ref="X25:AC25"/>
    <mergeCell ref="X22:AC22"/>
    <mergeCell ref="X23:AC23"/>
    <mergeCell ref="AE30:AJ30"/>
    <mergeCell ref="C31:H31"/>
    <mergeCell ref="X31:AC31"/>
    <mergeCell ref="J29:O29"/>
    <mergeCell ref="C30:H30"/>
    <mergeCell ref="AD28:AD34"/>
    <mergeCell ref="AE34:AJ34"/>
    <mergeCell ref="X32:AC32"/>
    <mergeCell ref="Q28:V28"/>
    <mergeCell ref="C29:H29"/>
    <mergeCell ref="J35:O35"/>
    <mergeCell ref="J34:O34"/>
    <mergeCell ref="I28:I34"/>
    <mergeCell ref="J32:O32"/>
    <mergeCell ref="J33:O33"/>
    <mergeCell ref="J28:O28"/>
    <mergeCell ref="X24:AC24"/>
    <mergeCell ref="AE23:AJ23"/>
    <mergeCell ref="AE24:AJ24"/>
    <mergeCell ref="AD22:AD27"/>
    <mergeCell ref="X27:AC27"/>
    <mergeCell ref="AE14:AJ14"/>
    <mergeCell ref="AE15:AJ15"/>
    <mergeCell ref="Q17:V17"/>
    <mergeCell ref="Q20:V20"/>
    <mergeCell ref="Q15:V15"/>
    <mergeCell ref="Q19:V19"/>
    <mergeCell ref="W14:W21"/>
    <mergeCell ref="Q16:V16"/>
    <mergeCell ref="Q18:V18"/>
    <mergeCell ref="X15:AC15"/>
    <mergeCell ref="Q14:V14"/>
    <mergeCell ref="J20:O20"/>
    <mergeCell ref="C18:H18"/>
    <mergeCell ref="C21:H21"/>
    <mergeCell ref="C17:H17"/>
    <mergeCell ref="I14:I21"/>
    <mergeCell ref="J18:O18"/>
    <mergeCell ref="J19:O19"/>
    <mergeCell ref="J21:O21"/>
    <mergeCell ref="C15:H15"/>
    <mergeCell ref="Q10:V10"/>
    <mergeCell ref="Q11:V11"/>
    <mergeCell ref="Q12:V12"/>
    <mergeCell ref="Q13:V13"/>
    <mergeCell ref="J14:O14"/>
    <mergeCell ref="J15:O15"/>
    <mergeCell ref="C16:H16"/>
    <mergeCell ref="C13:H13"/>
    <mergeCell ref="I6:I13"/>
    <mergeCell ref="J6:O6"/>
    <mergeCell ref="J7:O7"/>
    <mergeCell ref="J8:O8"/>
    <mergeCell ref="A6:A13"/>
    <mergeCell ref="B6:B13"/>
    <mergeCell ref="C6:H6"/>
    <mergeCell ref="C12:H12"/>
    <mergeCell ref="C22:H22"/>
    <mergeCell ref="C23:H23"/>
    <mergeCell ref="C7:H7"/>
    <mergeCell ref="C8:H8"/>
    <mergeCell ref="C9:H9"/>
    <mergeCell ref="C10:H10"/>
    <mergeCell ref="C14:H14"/>
    <mergeCell ref="C19:H19"/>
    <mergeCell ref="C20:H20"/>
    <mergeCell ref="C11:H11"/>
    <mergeCell ref="A22:A27"/>
    <mergeCell ref="B22:B27"/>
    <mergeCell ref="A14:A21"/>
    <mergeCell ref="B14:B21"/>
    <mergeCell ref="A35:B35"/>
    <mergeCell ref="A28:A34"/>
    <mergeCell ref="B28:B34"/>
    <mergeCell ref="C35:H35"/>
    <mergeCell ref="C32:H32"/>
    <mergeCell ref="C33:H33"/>
    <mergeCell ref="C34:H34"/>
    <mergeCell ref="C28:H28"/>
    <mergeCell ref="C27:H27"/>
    <mergeCell ref="I22:I27"/>
    <mergeCell ref="J26:O26"/>
    <mergeCell ref="J27:O27"/>
    <mergeCell ref="J22:O22"/>
    <mergeCell ref="J23:O23"/>
    <mergeCell ref="C25:H25"/>
    <mergeCell ref="C26:H26"/>
    <mergeCell ref="C24:H24"/>
    <mergeCell ref="J24:O24"/>
    <mergeCell ref="AE7:AJ7"/>
    <mergeCell ref="P22:P27"/>
    <mergeCell ref="P28:P34"/>
    <mergeCell ref="J9:O9"/>
    <mergeCell ref="J10:O10"/>
    <mergeCell ref="J11:O11"/>
    <mergeCell ref="J12:O12"/>
    <mergeCell ref="J30:O30"/>
    <mergeCell ref="J31:O31"/>
    <mergeCell ref="J13:O13"/>
    <mergeCell ref="J25:O25"/>
    <mergeCell ref="W6:W13"/>
    <mergeCell ref="Q6:V6"/>
    <mergeCell ref="P6:P13"/>
    <mergeCell ref="P14:P21"/>
    <mergeCell ref="J16:O16"/>
    <mergeCell ref="J17:O17"/>
    <mergeCell ref="Q7:V7"/>
    <mergeCell ref="Q8:V8"/>
    <mergeCell ref="Q9:V9"/>
    <mergeCell ref="AE8:AJ8"/>
    <mergeCell ref="AE9:AJ9"/>
    <mergeCell ref="AE10:AJ10"/>
    <mergeCell ref="AE11:AJ11"/>
    <mergeCell ref="X10:AC10"/>
    <mergeCell ref="X11:AC11"/>
    <mergeCell ref="X12:AC12"/>
    <mergeCell ref="AE18:AJ18"/>
    <mergeCell ref="X14:AC14"/>
    <mergeCell ref="X13:AC13"/>
    <mergeCell ref="AE12:AJ12"/>
    <mergeCell ref="AE13:AJ13"/>
    <mergeCell ref="AD6:AD13"/>
    <mergeCell ref="AE6:AJ6"/>
    <mergeCell ref="X6:AC6"/>
    <mergeCell ref="X7:AC7"/>
    <mergeCell ref="X8:AC8"/>
    <mergeCell ref="X9:AC9"/>
    <mergeCell ref="AE19:AJ19"/>
    <mergeCell ref="AE16:AJ16"/>
    <mergeCell ref="AE17:AJ17"/>
    <mergeCell ref="AE33:AJ33"/>
    <mergeCell ref="AE20:AJ20"/>
    <mergeCell ref="AE26:AJ26"/>
    <mergeCell ref="AE27:AJ27"/>
    <mergeCell ref="AE22:AJ22"/>
    <mergeCell ref="AE25:AJ25"/>
    <mergeCell ref="AE28:AJ28"/>
    <mergeCell ref="AE21:AJ21"/>
    <mergeCell ref="AE29:AJ29"/>
    <mergeCell ref="X34:AC34"/>
    <mergeCell ref="AD14:AD21"/>
    <mergeCell ref="X20:AC20"/>
    <mergeCell ref="X18:AC18"/>
    <mergeCell ref="X19:AC19"/>
    <mergeCell ref="X21:AC21"/>
    <mergeCell ref="X30:AC30"/>
    <mergeCell ref="X28:AC28"/>
    <mergeCell ref="C4:H4"/>
    <mergeCell ref="J4:O4"/>
    <mergeCell ref="F3:H3"/>
    <mergeCell ref="C3:E3"/>
    <mergeCell ref="Q3:S3"/>
    <mergeCell ref="T3:V3"/>
    <mergeCell ref="J3:L3"/>
    <mergeCell ref="M3:O3"/>
    <mergeCell ref="G2:H2"/>
    <mergeCell ref="N2:O2"/>
    <mergeCell ref="U2:V2"/>
    <mergeCell ref="AB2:AC2"/>
    <mergeCell ref="X3:Z3"/>
    <mergeCell ref="AA3:AC3"/>
    <mergeCell ref="AI2:AJ2"/>
    <mergeCell ref="A2:A5"/>
    <mergeCell ref="F5:H5"/>
    <mergeCell ref="C5:E5"/>
    <mergeCell ref="AE3:AG3"/>
    <mergeCell ref="AH3:AJ3"/>
    <mergeCell ref="J5:L5"/>
    <mergeCell ref="M5:O5"/>
    <mergeCell ref="AE5:AG5"/>
    <mergeCell ref="AH5:AJ5"/>
    <mergeCell ref="Q5:S5"/>
    <mergeCell ref="AE4:AJ4"/>
    <mergeCell ref="T5:V5"/>
    <mergeCell ref="X5:Z5"/>
    <mergeCell ref="AA5:AC5"/>
    <mergeCell ref="Q4:V4"/>
    <mergeCell ref="X4:AC4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A1">
      <selection activeCell="B15" sqref="B15:B2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456" t="str">
        <f>'三菜'!B1</f>
        <v>嘉義縣灣內國小 103學年度第1學期第1週午餐食譜設計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461"/>
      <c r="B3" s="215" t="str">
        <f>TRIM('三菜'!B4)</f>
        <v>9</v>
      </c>
      <c r="C3" s="185" t="s">
        <v>9</v>
      </c>
      <c r="D3" s="185" t="str">
        <f>TRIM('三菜'!B6)</f>
        <v>1</v>
      </c>
      <c r="E3" s="185" t="s">
        <v>119</v>
      </c>
      <c r="F3" s="553" t="str">
        <f>TRIM('三菜'!B8)</f>
        <v>星期一</v>
      </c>
      <c r="G3" s="554"/>
      <c r="H3" s="215" t="str">
        <f>TRIM('三菜'!B13)</f>
        <v>9</v>
      </c>
      <c r="I3" s="185" t="s">
        <v>9</v>
      </c>
      <c r="J3" s="185" t="str">
        <f>TRIM('三菜'!B15)</f>
        <v>2</v>
      </c>
      <c r="K3" s="185" t="s">
        <v>119</v>
      </c>
      <c r="L3" s="553" t="str">
        <f>TRIM('三菜'!B17)</f>
        <v>星期二</v>
      </c>
      <c r="M3" s="554"/>
      <c r="N3" s="215" t="str">
        <f>TRIM('三菜'!B22)</f>
        <v>9</v>
      </c>
      <c r="O3" s="185" t="s">
        <v>9</v>
      </c>
      <c r="P3" s="185" t="str">
        <f>TRIM('三菜'!B24)</f>
        <v>3</v>
      </c>
      <c r="Q3" s="185" t="s">
        <v>119</v>
      </c>
      <c r="R3" s="553" t="str">
        <f>TRIM('三菜'!B26)</f>
        <v>星期三</v>
      </c>
      <c r="S3" s="554"/>
      <c r="T3" s="215" t="str">
        <f>TRIM('三菜'!B31)</f>
        <v>9</v>
      </c>
      <c r="U3" s="185" t="s">
        <v>9</v>
      </c>
      <c r="V3" s="185" t="str">
        <f>TRIM('三菜'!B33)</f>
        <v>4</v>
      </c>
      <c r="W3" s="185" t="s">
        <v>119</v>
      </c>
      <c r="X3" s="553" t="str">
        <f>TRIM('三菜'!B35)</f>
        <v>星期四</v>
      </c>
      <c r="Y3" s="554"/>
      <c r="Z3" s="215" t="str">
        <f>TRIM('三菜'!B40)</f>
        <v>9</v>
      </c>
      <c r="AA3" s="185" t="s">
        <v>9</v>
      </c>
      <c r="AB3" s="185" t="str">
        <f>TRIM('三菜'!B42)</f>
        <v>5</v>
      </c>
      <c r="AC3" s="185" t="s">
        <v>119</v>
      </c>
      <c r="AD3" s="553" t="str">
        <f>TRIM('三菜'!B44)</f>
        <v>星期五</v>
      </c>
      <c r="AE3" s="554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462"/>
      <c r="B4" s="70" t="s">
        <v>27</v>
      </c>
      <c r="C4" s="476" t="str">
        <f>TRIM('三菜'!B12)</f>
        <v>216</v>
      </c>
      <c r="D4" s="464"/>
      <c r="E4" s="464"/>
      <c r="F4" s="453" t="s">
        <v>34</v>
      </c>
      <c r="G4" s="454"/>
      <c r="H4" s="70" t="s">
        <v>27</v>
      </c>
      <c r="I4" s="476" t="str">
        <f>TRIM('三菜'!B21)</f>
        <v>216</v>
      </c>
      <c r="J4" s="464"/>
      <c r="K4" s="464"/>
      <c r="L4" s="453" t="s">
        <v>34</v>
      </c>
      <c r="M4" s="454"/>
      <c r="N4" s="70" t="s">
        <v>27</v>
      </c>
      <c r="O4" s="476" t="str">
        <f>TRIM('三菜'!B30)</f>
        <v>216</v>
      </c>
      <c r="P4" s="464"/>
      <c r="Q4" s="464"/>
      <c r="R4" s="453" t="s">
        <v>34</v>
      </c>
      <c r="S4" s="454"/>
      <c r="T4" s="70" t="s">
        <v>27</v>
      </c>
      <c r="U4" s="476" t="str">
        <f>TRIM('三菜'!B39)</f>
        <v>216</v>
      </c>
      <c r="V4" s="464"/>
      <c r="W4" s="464"/>
      <c r="X4" s="453" t="s">
        <v>34</v>
      </c>
      <c r="Y4" s="454"/>
      <c r="Z4" s="70" t="s">
        <v>27</v>
      </c>
      <c r="AA4" s="476" t="str">
        <f>TRIM('三菜'!B48)</f>
        <v>216</v>
      </c>
      <c r="AB4" s="464"/>
      <c r="AC4" s="464"/>
      <c r="AD4" s="453" t="s">
        <v>34</v>
      </c>
      <c r="AE4" s="454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462"/>
      <c r="B5" s="71" t="s">
        <v>109</v>
      </c>
      <c r="C5" s="476">
        <f>TRIM('三菜'!D4)</f>
      </c>
      <c r="D5" s="464"/>
      <c r="E5" s="464"/>
      <c r="F5" s="464"/>
      <c r="G5" s="465"/>
      <c r="H5" s="71" t="s">
        <v>111</v>
      </c>
      <c r="I5" s="476">
        <f>TRIM('三菜'!D13)</f>
      </c>
      <c r="J5" s="464"/>
      <c r="K5" s="464"/>
      <c r="L5" s="464"/>
      <c r="M5" s="465"/>
      <c r="N5" s="71" t="s">
        <v>35</v>
      </c>
      <c r="O5" s="476">
        <f>TRIM('三菜'!D22)</f>
      </c>
      <c r="P5" s="464"/>
      <c r="Q5" s="464"/>
      <c r="R5" s="464"/>
      <c r="S5" s="465"/>
      <c r="T5" s="71" t="s">
        <v>114</v>
      </c>
      <c r="U5" s="476">
        <f>TRIM('三菜'!D31)</f>
      </c>
      <c r="V5" s="464"/>
      <c r="W5" s="464"/>
      <c r="X5" s="464"/>
      <c r="Y5" s="465"/>
      <c r="Z5" s="71" t="s">
        <v>116</v>
      </c>
      <c r="AA5" s="476">
        <f>TRIM('三菜'!D40)</f>
      </c>
      <c r="AB5" s="464"/>
      <c r="AC5" s="464"/>
      <c r="AD5" s="464"/>
      <c r="AE5" s="465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463"/>
      <c r="B6" s="201" t="s">
        <v>110</v>
      </c>
      <c r="C6" s="472" t="s">
        <v>65</v>
      </c>
      <c r="D6" s="550"/>
      <c r="E6" s="473"/>
      <c r="F6" s="186" t="s">
        <v>16</v>
      </c>
      <c r="G6" s="79" t="s">
        <v>103</v>
      </c>
      <c r="H6" s="201" t="s">
        <v>112</v>
      </c>
      <c r="I6" s="472" t="s">
        <v>65</v>
      </c>
      <c r="J6" s="550"/>
      <c r="K6" s="473"/>
      <c r="L6" s="186" t="s">
        <v>16</v>
      </c>
      <c r="M6" s="79" t="s">
        <v>103</v>
      </c>
      <c r="N6" s="201" t="s">
        <v>113</v>
      </c>
      <c r="O6" s="472" t="s">
        <v>65</v>
      </c>
      <c r="P6" s="550"/>
      <c r="Q6" s="473"/>
      <c r="R6" s="186" t="s">
        <v>16</v>
      </c>
      <c r="S6" s="79" t="s">
        <v>103</v>
      </c>
      <c r="T6" s="201" t="s">
        <v>115</v>
      </c>
      <c r="U6" s="472" t="s">
        <v>65</v>
      </c>
      <c r="V6" s="550"/>
      <c r="W6" s="473"/>
      <c r="X6" s="186" t="s">
        <v>16</v>
      </c>
      <c r="Y6" s="79" t="s">
        <v>103</v>
      </c>
      <c r="Z6" s="201" t="s">
        <v>117</v>
      </c>
      <c r="AA6" s="472" t="s">
        <v>65</v>
      </c>
      <c r="AB6" s="550"/>
      <c r="AC6" s="473"/>
      <c r="AD6" s="186" t="s">
        <v>16</v>
      </c>
      <c r="AE6" s="79" t="s">
        <v>103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437" t="s">
        <v>3</v>
      </c>
      <c r="B7" s="535" t="str">
        <f>TRIM('三菜'!E4)</f>
        <v>咖哩雞</v>
      </c>
      <c r="C7" s="445" t="str">
        <f>'三菜'!E5</f>
        <v>雞腿丁CAS　　　　15Kg</v>
      </c>
      <c r="D7" s="447"/>
      <c r="E7" s="478"/>
      <c r="F7" s="118"/>
      <c r="G7" s="205" t="s">
        <v>120</v>
      </c>
      <c r="H7" s="535" t="str">
        <f>TRIM('三菜'!E13)</f>
        <v>蘿蔔燒肉</v>
      </c>
      <c r="I7" s="445" t="str">
        <f>'三菜'!E14</f>
        <v>中排肉(立大) 　　15Kg</v>
      </c>
      <c r="J7" s="447"/>
      <c r="K7" s="478"/>
      <c r="L7" s="118"/>
      <c r="M7" s="205" t="s">
        <v>120</v>
      </c>
      <c r="N7" s="535" t="str">
        <f>TRIM('三菜'!E22)</f>
        <v>臘香蛋炒飯</v>
      </c>
      <c r="O7" s="445" t="str">
        <f>'三菜'!E23</f>
        <v>玉米粒 　　　　　5Kg</v>
      </c>
      <c r="P7" s="447"/>
      <c r="Q7" s="478"/>
      <c r="R7" s="118"/>
      <c r="S7" s="205" t="s">
        <v>120</v>
      </c>
      <c r="T7" s="535" t="str">
        <f>TRIM('三菜'!E31)</f>
        <v>黃金柳葉魚</v>
      </c>
      <c r="U7" s="445" t="str">
        <f>'三菜'!E32</f>
        <v>柳葉魚(裹粉) 　452尾</v>
      </c>
      <c r="V7" s="447"/>
      <c r="W7" s="478"/>
      <c r="X7" s="118"/>
      <c r="Y7" s="205" t="s">
        <v>120</v>
      </c>
      <c r="Z7" s="535" t="str">
        <f>TRIM('三菜'!E40)</f>
        <v>鐵板雞丁</v>
      </c>
      <c r="AA7" s="445" t="str">
        <f>'三菜'!E41</f>
        <v>素雞丁 　　　　　9Kg</v>
      </c>
      <c r="AB7" s="447"/>
      <c r="AC7" s="478"/>
      <c r="AD7" s="118"/>
      <c r="AE7" s="205" t="s">
        <v>120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437"/>
      <c r="B8" s="533"/>
      <c r="C8" s="428" t="str">
        <f>'三菜'!E6</f>
        <v>馬鈴薯中丁 　　　5Kg</v>
      </c>
      <c r="D8" s="429"/>
      <c r="E8" s="474"/>
      <c r="F8" s="106"/>
      <c r="G8" s="205" t="s">
        <v>120</v>
      </c>
      <c r="H8" s="533"/>
      <c r="I8" s="428" t="str">
        <f>'三菜'!E15</f>
        <v>白蘿蔔中丁 　　　8Kg</v>
      </c>
      <c r="J8" s="429"/>
      <c r="K8" s="474"/>
      <c r="L8" s="106"/>
      <c r="M8" s="205" t="s">
        <v>120</v>
      </c>
      <c r="N8" s="533"/>
      <c r="O8" s="428" t="str">
        <f>'三菜'!E24</f>
        <v>香腸片 　　　　　5Kg</v>
      </c>
      <c r="P8" s="429"/>
      <c r="Q8" s="474"/>
      <c r="R8" s="106"/>
      <c r="S8" s="205" t="s">
        <v>120</v>
      </c>
      <c r="T8" s="533"/>
      <c r="U8" s="428">
        <f>'三菜'!E33</f>
        <v>0</v>
      </c>
      <c r="V8" s="429"/>
      <c r="W8" s="474"/>
      <c r="X8" s="106"/>
      <c r="Y8" s="205" t="s">
        <v>120</v>
      </c>
      <c r="Z8" s="533"/>
      <c r="AA8" s="428" t="str">
        <f>'三菜'!E42</f>
        <v>玉米粒 　　　　　4Kg</v>
      </c>
      <c r="AB8" s="429"/>
      <c r="AC8" s="474"/>
      <c r="AD8" s="106"/>
      <c r="AE8" s="205" t="s">
        <v>120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437"/>
      <c r="B9" s="533"/>
      <c r="C9" s="428" t="str">
        <f>'三菜'!E7</f>
        <v>洋蔥片 　　　　　3Kg</v>
      </c>
      <c r="D9" s="429"/>
      <c r="E9" s="474"/>
      <c r="F9" s="106"/>
      <c r="G9" s="205" t="s">
        <v>120</v>
      </c>
      <c r="H9" s="533"/>
      <c r="I9" s="428" t="str">
        <f>'三菜'!E16</f>
        <v>紅蘿蔔中丁 　　　2Kg</v>
      </c>
      <c r="J9" s="429"/>
      <c r="K9" s="474"/>
      <c r="L9" s="106"/>
      <c r="M9" s="205" t="s">
        <v>120</v>
      </c>
      <c r="N9" s="533"/>
      <c r="O9" s="428" t="str">
        <f>'三菜'!E25</f>
        <v>蛋 　　　　　　　5Kg</v>
      </c>
      <c r="P9" s="429"/>
      <c r="Q9" s="474"/>
      <c r="R9" s="106"/>
      <c r="S9" s="205" t="s">
        <v>120</v>
      </c>
      <c r="T9" s="533"/>
      <c r="U9" s="428">
        <f>'三菜'!E34</f>
        <v>0</v>
      </c>
      <c r="V9" s="429"/>
      <c r="W9" s="474"/>
      <c r="X9" s="106"/>
      <c r="Y9" s="205" t="s">
        <v>120</v>
      </c>
      <c r="Z9" s="533"/>
      <c r="AA9" s="428" t="str">
        <f>'三菜'!E43</f>
        <v>洋蔥中丁 　　　　4Kg</v>
      </c>
      <c r="AB9" s="429"/>
      <c r="AC9" s="474"/>
      <c r="AD9" s="106"/>
      <c r="AE9" s="205" t="s">
        <v>120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437"/>
      <c r="B10" s="533"/>
      <c r="C10" s="428" t="str">
        <f>'三菜'!E8</f>
        <v>紅蘿蔔中丁 　　　1Kg</v>
      </c>
      <c r="D10" s="429"/>
      <c r="E10" s="474"/>
      <c r="F10" s="118"/>
      <c r="G10" s="205" t="s">
        <v>120</v>
      </c>
      <c r="H10" s="533"/>
      <c r="I10" s="428" t="str">
        <f>'三菜'!E17</f>
        <v>青蔥段 　　　　0.2Kg</v>
      </c>
      <c r="J10" s="429"/>
      <c r="K10" s="474"/>
      <c r="L10" s="118"/>
      <c r="M10" s="205" t="s">
        <v>120</v>
      </c>
      <c r="N10" s="533"/>
      <c r="O10" s="428" t="str">
        <f>'三菜'!F23</f>
        <v>洋蔥小丁 　　　　3Kg</v>
      </c>
      <c r="P10" s="429"/>
      <c r="Q10" s="474"/>
      <c r="R10" s="118"/>
      <c r="S10" s="205" t="s">
        <v>120</v>
      </c>
      <c r="T10" s="533"/>
      <c r="U10" s="428">
        <f>'三菜'!E35</f>
        <v>0</v>
      </c>
      <c r="V10" s="429"/>
      <c r="W10" s="474"/>
      <c r="X10" s="118"/>
      <c r="Y10" s="205" t="s">
        <v>120</v>
      </c>
      <c r="Z10" s="533"/>
      <c r="AA10" s="428" t="str">
        <f>'三菜'!E44</f>
        <v>青椒中丁 　　　　1Kg</v>
      </c>
      <c r="AB10" s="429"/>
      <c r="AC10" s="474"/>
      <c r="AD10" s="118"/>
      <c r="AE10" s="205" t="s">
        <v>120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437"/>
      <c r="B11" s="533"/>
      <c r="C11" s="428" t="str">
        <f>'三菜'!E9</f>
        <v>咖哩粉(盒) 　　　自備</v>
      </c>
      <c r="D11" s="429"/>
      <c r="E11" s="474"/>
      <c r="F11" s="106"/>
      <c r="G11" s="205" t="s">
        <v>120</v>
      </c>
      <c r="H11" s="533"/>
      <c r="I11" s="428" t="str">
        <f>'三菜'!E18</f>
        <v>薑片 　　　　　0.2Kg</v>
      </c>
      <c r="J11" s="429"/>
      <c r="K11" s="474"/>
      <c r="L11" s="106"/>
      <c r="M11" s="205" t="s">
        <v>120</v>
      </c>
      <c r="N11" s="533"/>
      <c r="O11" s="428" t="str">
        <f>'三菜'!F24</f>
        <v>青豆仁 　　　　　2Kg</v>
      </c>
      <c r="P11" s="429"/>
      <c r="Q11" s="474"/>
      <c r="R11" s="106"/>
      <c r="S11" s="205" t="s">
        <v>120</v>
      </c>
      <c r="T11" s="533"/>
      <c r="U11" s="428">
        <f>'三菜'!E36</f>
        <v>0</v>
      </c>
      <c r="V11" s="429"/>
      <c r="W11" s="474"/>
      <c r="X11" s="106"/>
      <c r="Y11" s="205" t="s">
        <v>120</v>
      </c>
      <c r="Z11" s="533"/>
      <c r="AA11" s="428">
        <f>'三菜'!E45</f>
        <v>0</v>
      </c>
      <c r="AB11" s="429"/>
      <c r="AC11" s="474"/>
      <c r="AD11" s="106"/>
      <c r="AE11" s="205" t="s">
        <v>120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437"/>
      <c r="B12" s="533"/>
      <c r="C12" s="428">
        <f>'三菜'!E10</f>
        <v>0</v>
      </c>
      <c r="D12" s="429"/>
      <c r="E12" s="474"/>
      <c r="F12" s="106"/>
      <c r="G12" s="205" t="s">
        <v>120</v>
      </c>
      <c r="H12" s="533"/>
      <c r="I12" s="428">
        <f>'三菜'!E19</f>
        <v>0</v>
      </c>
      <c r="J12" s="429"/>
      <c r="K12" s="474"/>
      <c r="L12" s="106"/>
      <c r="M12" s="205" t="s">
        <v>120</v>
      </c>
      <c r="N12" s="533"/>
      <c r="O12" s="428" t="str">
        <f>'三菜'!E26</f>
        <v>青蔥珠 　　　　0.2Kg</v>
      </c>
      <c r="P12" s="429"/>
      <c r="Q12" s="474"/>
      <c r="R12" s="106"/>
      <c r="S12" s="205" t="s">
        <v>120</v>
      </c>
      <c r="T12" s="533"/>
      <c r="U12" s="428">
        <f>'三菜'!E37</f>
        <v>0</v>
      </c>
      <c r="V12" s="429"/>
      <c r="W12" s="474"/>
      <c r="X12" s="106"/>
      <c r="Y12" s="205" t="s">
        <v>120</v>
      </c>
      <c r="Z12" s="533"/>
      <c r="AA12" s="428">
        <f>'三菜'!E46</f>
        <v>0</v>
      </c>
      <c r="AB12" s="429"/>
      <c r="AC12" s="474"/>
      <c r="AD12" s="106"/>
      <c r="AE12" s="205" t="s">
        <v>120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437"/>
      <c r="B13" s="533"/>
      <c r="C13" s="428">
        <f>'三菜'!E11</f>
        <v>0</v>
      </c>
      <c r="D13" s="429"/>
      <c r="E13" s="474"/>
      <c r="F13" s="118"/>
      <c r="G13" s="205">
        <f>E13*F13</f>
        <v>0</v>
      </c>
      <c r="H13" s="533"/>
      <c r="I13" s="428">
        <f>'三菜'!E20</f>
        <v>0</v>
      </c>
      <c r="J13" s="429"/>
      <c r="K13" s="474"/>
      <c r="L13" s="118"/>
      <c r="M13" s="205">
        <f>K13*L13</f>
        <v>0</v>
      </c>
      <c r="N13" s="533"/>
      <c r="O13" s="428">
        <f>'三菜'!F26</f>
        <v>0</v>
      </c>
      <c r="P13" s="429"/>
      <c r="Q13" s="474"/>
      <c r="R13" s="118"/>
      <c r="S13" s="205">
        <f>Q13*R13</f>
        <v>0</v>
      </c>
      <c r="T13" s="533"/>
      <c r="U13" s="428">
        <f>'三菜'!E38</f>
        <v>0</v>
      </c>
      <c r="V13" s="429"/>
      <c r="W13" s="474"/>
      <c r="X13" s="118"/>
      <c r="Y13" s="205">
        <f>W13*X13</f>
        <v>0</v>
      </c>
      <c r="Z13" s="533"/>
      <c r="AA13" s="428">
        <f>'三菜'!E47</f>
        <v>0</v>
      </c>
      <c r="AB13" s="429"/>
      <c r="AC13" s="474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438"/>
      <c r="B14" s="534"/>
      <c r="C14" s="431">
        <f>'三菜'!E12</f>
        <v>0</v>
      </c>
      <c r="D14" s="432"/>
      <c r="E14" s="475"/>
      <c r="F14" s="103"/>
      <c r="G14" s="206">
        <f>E14*F14</f>
        <v>0</v>
      </c>
      <c r="H14" s="534"/>
      <c r="I14" s="431">
        <f>'三菜'!E21</f>
        <v>0</v>
      </c>
      <c r="J14" s="432"/>
      <c r="K14" s="475"/>
      <c r="L14" s="103"/>
      <c r="M14" s="206">
        <f>K14*L14</f>
        <v>0</v>
      </c>
      <c r="N14" s="534"/>
      <c r="O14" s="431">
        <f>'三菜'!E30</f>
        <v>0</v>
      </c>
      <c r="P14" s="432"/>
      <c r="Q14" s="475"/>
      <c r="R14" s="103"/>
      <c r="S14" s="206">
        <f>Q14*R14</f>
        <v>0</v>
      </c>
      <c r="T14" s="534"/>
      <c r="U14" s="431">
        <f>'三菜'!E39</f>
        <v>0</v>
      </c>
      <c r="V14" s="432"/>
      <c r="W14" s="475"/>
      <c r="X14" s="103"/>
      <c r="Y14" s="206">
        <f>W14*X14</f>
        <v>0</v>
      </c>
      <c r="Z14" s="534"/>
      <c r="AA14" s="431">
        <f>'三菜'!E48</f>
        <v>0</v>
      </c>
      <c r="AB14" s="432"/>
      <c r="AC14" s="475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441" t="s">
        <v>4</v>
      </c>
      <c r="B15" s="532" t="str">
        <f>TRIM('三菜'!F4)</f>
        <v>珍菇拌豆干</v>
      </c>
      <c r="C15" s="445" t="str">
        <f>'三菜'!F5</f>
        <v>豆干片 　　　　　7Kg</v>
      </c>
      <c r="D15" s="447"/>
      <c r="E15" s="478"/>
      <c r="F15" s="104"/>
      <c r="G15" s="207" t="s">
        <v>120</v>
      </c>
      <c r="H15" s="532" t="str">
        <f>TRIM('三菜'!F13)</f>
        <v>茄燒甜條</v>
      </c>
      <c r="I15" s="445" t="str">
        <f>'三菜'!F14</f>
        <v>洋蔥絲 　　　　　10Kg</v>
      </c>
      <c r="J15" s="447"/>
      <c r="K15" s="478"/>
      <c r="L15" s="104"/>
      <c r="M15" s="207" t="s">
        <v>120</v>
      </c>
      <c r="N15" s="532" t="str">
        <f>TRIM('三菜'!G22)</f>
        <v>黃金流沙包</v>
      </c>
      <c r="O15" s="445" t="str">
        <f>'三菜'!G23</f>
        <v>奶黃包30(欣 　　226個</v>
      </c>
      <c r="P15" s="447"/>
      <c r="Q15" s="478"/>
      <c r="R15" s="104"/>
      <c r="S15" s="207" t="s">
        <v>120</v>
      </c>
      <c r="T15" s="532" t="str">
        <f>TRIM('三菜'!F31)</f>
        <v>麻婆豆腐</v>
      </c>
      <c r="U15" s="445" t="str">
        <f>'三菜'!F32</f>
        <v>粗豆腐切丁4.5k(封口) 4板</v>
      </c>
      <c r="V15" s="447"/>
      <c r="W15" s="478"/>
      <c r="X15" s="104"/>
      <c r="Y15" s="207" t="s">
        <v>120</v>
      </c>
      <c r="Z15" s="532" t="str">
        <f>TRIM('三菜'!F40)</f>
        <v>紅蘿蔔炒蛋</v>
      </c>
      <c r="AA15" s="445" t="str">
        <f>'三菜'!F41</f>
        <v>蛋 　　　　　　　10Kg</v>
      </c>
      <c r="AB15" s="447"/>
      <c r="AC15" s="478"/>
      <c r="AD15" s="104"/>
      <c r="AE15" s="207" t="s">
        <v>120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437"/>
      <c r="B16" s="533"/>
      <c r="C16" s="428" t="str">
        <f>'三菜'!F6</f>
        <v>金針菇 　　　　　3Kg</v>
      </c>
      <c r="D16" s="429"/>
      <c r="E16" s="474"/>
      <c r="F16" s="120"/>
      <c r="G16" s="205" t="s">
        <v>120</v>
      </c>
      <c r="H16" s="533"/>
      <c r="I16" s="428" t="str">
        <f>'三菜'!F15</f>
        <v>小黑輪條 　　　7.5Kg</v>
      </c>
      <c r="J16" s="429"/>
      <c r="K16" s="474"/>
      <c r="L16" s="120"/>
      <c r="M16" s="205" t="s">
        <v>120</v>
      </c>
      <c r="N16" s="533"/>
      <c r="O16" s="428" t="e">
        <f>三菜!#REF!</f>
        <v>#REF!</v>
      </c>
      <c r="P16" s="429"/>
      <c r="Q16" s="474"/>
      <c r="R16" s="106"/>
      <c r="S16" s="205" t="s">
        <v>120</v>
      </c>
      <c r="T16" s="533"/>
      <c r="U16" s="428" t="str">
        <f>'三菜'!F33</f>
        <v>絞肉 　　　　　　2Kg</v>
      </c>
      <c r="V16" s="429"/>
      <c r="W16" s="474"/>
      <c r="X16" s="106"/>
      <c r="Y16" s="205" t="s">
        <v>120</v>
      </c>
      <c r="Z16" s="533"/>
      <c r="AA16" s="428" t="str">
        <f>'三菜'!F42</f>
        <v>紅蘿蔔絲 　　　　9Kg</v>
      </c>
      <c r="AB16" s="429"/>
      <c r="AC16" s="474"/>
      <c r="AD16" s="106"/>
      <c r="AE16" s="205" t="s">
        <v>120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437"/>
      <c r="B17" s="533"/>
      <c r="C17" s="428" t="str">
        <f>'三菜'!F7</f>
        <v>紅蘿蔔絲 　　　　3Kg</v>
      </c>
      <c r="D17" s="429"/>
      <c r="E17" s="474"/>
      <c r="F17" s="120"/>
      <c r="G17" s="205" t="s">
        <v>120</v>
      </c>
      <c r="H17" s="533"/>
      <c r="I17" s="428" t="str">
        <f>'三菜'!F16</f>
        <v>蒜末 　　　　　0.2Kg</v>
      </c>
      <c r="J17" s="429"/>
      <c r="K17" s="474"/>
      <c r="L17" s="120"/>
      <c r="M17" s="205" t="s">
        <v>120</v>
      </c>
      <c r="N17" s="533"/>
      <c r="O17" s="428" t="e">
        <f>三菜!#REF!</f>
        <v>#REF!</v>
      </c>
      <c r="P17" s="429"/>
      <c r="Q17" s="474"/>
      <c r="R17" s="106"/>
      <c r="S17" s="205" t="s">
        <v>120</v>
      </c>
      <c r="T17" s="533"/>
      <c r="U17" s="428" t="str">
        <f>'三菜'!F34</f>
        <v>紅蘿蔔小丁 　　　1Kg</v>
      </c>
      <c r="V17" s="429"/>
      <c r="W17" s="474"/>
      <c r="X17" s="106"/>
      <c r="Y17" s="205" t="s">
        <v>120</v>
      </c>
      <c r="Z17" s="533"/>
      <c r="AA17" s="428">
        <f>'三菜'!F43</f>
        <v>0</v>
      </c>
      <c r="AB17" s="429"/>
      <c r="AC17" s="474"/>
      <c r="AD17" s="106"/>
      <c r="AE17" s="205" t="s">
        <v>120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437"/>
      <c r="B18" s="533"/>
      <c r="C18" s="428" t="str">
        <f>'三菜'!F8</f>
        <v>榨菜絲 　　　　　2Kg</v>
      </c>
      <c r="D18" s="429"/>
      <c r="E18" s="474"/>
      <c r="F18" s="120"/>
      <c r="G18" s="205" t="s">
        <v>120</v>
      </c>
      <c r="H18" s="533"/>
      <c r="I18" s="428" t="str">
        <f>'三菜'!F17</f>
        <v>蕃茄醬(可果)塑 　自備</v>
      </c>
      <c r="J18" s="429"/>
      <c r="K18" s="474"/>
      <c r="L18" s="120"/>
      <c r="M18" s="205" t="s">
        <v>120</v>
      </c>
      <c r="N18" s="533"/>
      <c r="O18" s="428" t="e">
        <f>三菜!#REF!</f>
        <v>#REF!</v>
      </c>
      <c r="P18" s="429"/>
      <c r="Q18" s="474"/>
      <c r="R18" s="106"/>
      <c r="S18" s="205" t="s">
        <v>120</v>
      </c>
      <c r="T18" s="533"/>
      <c r="U18" s="428" t="str">
        <f>'三菜'!F35</f>
        <v>青蔥珠 　　　　0.2Kg</v>
      </c>
      <c r="V18" s="429"/>
      <c r="W18" s="474"/>
      <c r="X18" s="106"/>
      <c r="Y18" s="205" t="s">
        <v>120</v>
      </c>
      <c r="Z18" s="533"/>
      <c r="AA18" s="428">
        <f>'三菜'!F44</f>
        <v>0</v>
      </c>
      <c r="AB18" s="429"/>
      <c r="AC18" s="474"/>
      <c r="AD18" s="106"/>
      <c r="AE18" s="205" t="s">
        <v>120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437"/>
      <c r="B19" s="533"/>
      <c r="C19" s="428" t="str">
        <f>'三菜'!F9</f>
        <v>木耳絲 　　　　　1Kg</v>
      </c>
      <c r="D19" s="429"/>
      <c r="E19" s="474"/>
      <c r="F19" s="120"/>
      <c r="G19" s="205">
        <f>E19*F19</f>
        <v>0</v>
      </c>
      <c r="H19" s="533"/>
      <c r="I19" s="428">
        <f>'三菜'!F18</f>
        <v>0</v>
      </c>
      <c r="J19" s="429"/>
      <c r="K19" s="474"/>
      <c r="L19" s="120"/>
      <c r="M19" s="205">
        <f>K19*L19</f>
        <v>0</v>
      </c>
      <c r="N19" s="533"/>
      <c r="O19" s="428">
        <f>'三菜'!F27</f>
        <v>0</v>
      </c>
      <c r="P19" s="429"/>
      <c r="Q19" s="474"/>
      <c r="R19" s="106"/>
      <c r="S19" s="205">
        <f>Q19*R19</f>
        <v>0</v>
      </c>
      <c r="T19" s="533"/>
      <c r="U19" s="428" t="str">
        <f>'三菜'!F36</f>
        <v>豆瓣醬(3k) 　　　自備</v>
      </c>
      <c r="V19" s="429"/>
      <c r="W19" s="474"/>
      <c r="X19" s="106"/>
      <c r="Y19" s="205">
        <f>W19*X19</f>
        <v>0</v>
      </c>
      <c r="Z19" s="533"/>
      <c r="AA19" s="428">
        <f>'三菜'!F45</f>
        <v>0</v>
      </c>
      <c r="AB19" s="429"/>
      <c r="AC19" s="474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437"/>
      <c r="B20" s="533"/>
      <c r="C20" s="428">
        <f>'三菜'!F10</f>
        <v>0</v>
      </c>
      <c r="D20" s="429"/>
      <c r="E20" s="474"/>
      <c r="F20" s="120"/>
      <c r="G20" s="205">
        <f>E20*F20</f>
        <v>0</v>
      </c>
      <c r="H20" s="533"/>
      <c r="I20" s="428">
        <f>'三菜'!F19</f>
        <v>0</v>
      </c>
      <c r="J20" s="429"/>
      <c r="K20" s="474"/>
      <c r="L20" s="120"/>
      <c r="M20" s="205">
        <f>K20*L20</f>
        <v>0</v>
      </c>
      <c r="N20" s="533"/>
      <c r="O20" s="428">
        <f>'三菜'!F28</f>
        <v>0</v>
      </c>
      <c r="P20" s="429"/>
      <c r="Q20" s="474"/>
      <c r="R20" s="106"/>
      <c r="S20" s="205">
        <f>Q20*R20</f>
        <v>0</v>
      </c>
      <c r="T20" s="533"/>
      <c r="U20" s="428" t="str">
        <f>'三菜'!F37</f>
        <v>辣豆瓣醬(3k) 　　自備</v>
      </c>
      <c r="V20" s="429"/>
      <c r="W20" s="474"/>
      <c r="X20" s="106"/>
      <c r="Y20" s="205">
        <f>W20*X20</f>
        <v>0</v>
      </c>
      <c r="Z20" s="533"/>
      <c r="AA20" s="428">
        <f>'三菜'!F46</f>
        <v>0</v>
      </c>
      <c r="AB20" s="429"/>
      <c r="AC20" s="474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437"/>
      <c r="B21" s="533"/>
      <c r="C21" s="428">
        <f>'三菜'!F11</f>
        <v>0</v>
      </c>
      <c r="D21" s="429"/>
      <c r="E21" s="474"/>
      <c r="F21" s="120"/>
      <c r="G21" s="205">
        <f>E21*F21</f>
        <v>0</v>
      </c>
      <c r="H21" s="533"/>
      <c r="I21" s="428">
        <f>'三菜'!F20</f>
        <v>0</v>
      </c>
      <c r="J21" s="429"/>
      <c r="K21" s="474"/>
      <c r="L21" s="120"/>
      <c r="M21" s="205">
        <f>K21*L21</f>
        <v>0</v>
      </c>
      <c r="N21" s="533"/>
      <c r="O21" s="428">
        <f>'三菜'!F29</f>
        <v>0</v>
      </c>
      <c r="P21" s="429"/>
      <c r="Q21" s="474"/>
      <c r="R21" s="106"/>
      <c r="S21" s="205">
        <f>Q21*R21</f>
        <v>0</v>
      </c>
      <c r="T21" s="533"/>
      <c r="U21" s="428">
        <f>'三菜'!F38</f>
        <v>0</v>
      </c>
      <c r="V21" s="429"/>
      <c r="W21" s="474"/>
      <c r="X21" s="106"/>
      <c r="Y21" s="205">
        <f>W21*X21</f>
        <v>0</v>
      </c>
      <c r="Z21" s="533"/>
      <c r="AA21" s="428">
        <f>'三菜'!F47</f>
        <v>0</v>
      </c>
      <c r="AB21" s="429"/>
      <c r="AC21" s="474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438"/>
      <c r="B22" s="551"/>
      <c r="C22" s="431">
        <f>'三菜'!F12</f>
        <v>0</v>
      </c>
      <c r="D22" s="432"/>
      <c r="E22" s="475"/>
      <c r="F22" s="121"/>
      <c r="G22" s="208">
        <f>E22*F22</f>
        <v>0</v>
      </c>
      <c r="H22" s="551"/>
      <c r="I22" s="431">
        <f>'三菜'!F21</f>
        <v>0</v>
      </c>
      <c r="J22" s="432"/>
      <c r="K22" s="475"/>
      <c r="L22" s="121"/>
      <c r="M22" s="208">
        <f>K22*L22</f>
        <v>0</v>
      </c>
      <c r="N22" s="551"/>
      <c r="O22" s="431">
        <f>'三菜'!F30</f>
        <v>0</v>
      </c>
      <c r="P22" s="432"/>
      <c r="Q22" s="475"/>
      <c r="R22" s="121"/>
      <c r="S22" s="208">
        <f>Q22*R22</f>
        <v>0</v>
      </c>
      <c r="T22" s="551"/>
      <c r="U22" s="431">
        <f>'三菜'!F39</f>
        <v>0</v>
      </c>
      <c r="V22" s="432"/>
      <c r="W22" s="475"/>
      <c r="X22" s="122"/>
      <c r="Y22" s="208">
        <f>W22*X22</f>
        <v>0</v>
      </c>
      <c r="Z22" s="551"/>
      <c r="AA22" s="431">
        <f>'三菜'!F48</f>
        <v>0</v>
      </c>
      <c r="AB22" s="432"/>
      <c r="AC22" s="475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441" t="s">
        <v>66</v>
      </c>
      <c r="B23" s="532" t="str">
        <f>TRIM('三菜'!G4)</f>
        <v>鮮炒高麗菜</v>
      </c>
      <c r="C23" s="445" t="str">
        <f>'三菜'!G5</f>
        <v>高麗菜切 　　　　16Kg</v>
      </c>
      <c r="D23" s="447"/>
      <c r="E23" s="478"/>
      <c r="F23" s="119"/>
      <c r="G23" s="205" t="s">
        <v>120</v>
      </c>
      <c r="H23" s="532" t="str">
        <f>TRIM('三菜'!G13)</f>
        <v>炒油菜</v>
      </c>
      <c r="I23" s="445" t="str">
        <f>'三菜'!G14</f>
        <v>油菜切段 　　　　16Kg</v>
      </c>
      <c r="J23" s="447"/>
      <c r="K23" s="478"/>
      <c r="L23" s="119"/>
      <c r="M23" s="205" t="s">
        <v>120</v>
      </c>
      <c r="N23" s="532" t="e">
        <f>TRIM(三菜!#REF!)</f>
        <v>#REF!</v>
      </c>
      <c r="O23" s="445" t="e">
        <f>三菜!#REF!</f>
        <v>#REF!</v>
      </c>
      <c r="P23" s="447"/>
      <c r="Q23" s="478"/>
      <c r="R23" s="119"/>
      <c r="S23" s="205" t="s">
        <v>120</v>
      </c>
      <c r="T23" s="532" t="str">
        <f>TRIM('三菜'!G31)</f>
        <v>韭香銀芽</v>
      </c>
      <c r="U23" s="445" t="str">
        <f>'三菜'!G32</f>
        <v>豆芽菜(不漂) 　　15Kg</v>
      </c>
      <c r="V23" s="447"/>
      <c r="W23" s="478"/>
      <c r="X23" s="104"/>
      <c r="Y23" s="205" t="s">
        <v>120</v>
      </c>
      <c r="Z23" s="532" t="str">
        <f>TRIM('三菜'!G40)</f>
        <v>炒蚵白菜</v>
      </c>
      <c r="AA23" s="445" t="str">
        <f>'三菜'!G41</f>
        <v>蚵白菜切 　　　　16Kg</v>
      </c>
      <c r="AB23" s="447"/>
      <c r="AC23" s="478"/>
      <c r="AD23" s="119"/>
      <c r="AE23" s="205" t="s">
        <v>120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437"/>
      <c r="B24" s="533"/>
      <c r="C24" s="428" t="str">
        <f>'三菜'!G6</f>
        <v>紅蘿蔔絲 　　　　1Kg</v>
      </c>
      <c r="D24" s="429"/>
      <c r="E24" s="474"/>
      <c r="F24" s="120"/>
      <c r="G24" s="205" t="s">
        <v>120</v>
      </c>
      <c r="H24" s="533"/>
      <c r="I24" s="428" t="str">
        <f>'三菜'!G15</f>
        <v>蒜末 　　　　　0.2Kg</v>
      </c>
      <c r="J24" s="429"/>
      <c r="K24" s="474"/>
      <c r="L24" s="106"/>
      <c r="M24" s="205" t="s">
        <v>120</v>
      </c>
      <c r="N24" s="533"/>
      <c r="O24" s="428">
        <f>'三菜'!G24</f>
        <v>0</v>
      </c>
      <c r="P24" s="429"/>
      <c r="Q24" s="474"/>
      <c r="R24" s="106"/>
      <c r="S24" s="205" t="s">
        <v>120</v>
      </c>
      <c r="T24" s="533"/>
      <c r="U24" s="428" t="str">
        <f>'三菜'!G33</f>
        <v>韭菜切段 　　　1.5Kg</v>
      </c>
      <c r="V24" s="429"/>
      <c r="W24" s="474"/>
      <c r="X24" s="106"/>
      <c r="Y24" s="205" t="s">
        <v>120</v>
      </c>
      <c r="Z24" s="533"/>
      <c r="AA24" s="428" t="str">
        <f>'三菜'!G42</f>
        <v>蒜末 　　　　　0.2Kg</v>
      </c>
      <c r="AB24" s="429"/>
      <c r="AC24" s="474"/>
      <c r="AD24" s="120"/>
      <c r="AE24" s="205" t="s">
        <v>120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437"/>
      <c r="B25" s="533"/>
      <c r="C25" s="428" t="str">
        <f>'三菜'!G7</f>
        <v>蒜末 　　　　　0.2Kg</v>
      </c>
      <c r="D25" s="429"/>
      <c r="E25" s="474"/>
      <c r="F25" s="106"/>
      <c r="G25" s="205">
        <f>E25*F25</f>
        <v>0</v>
      </c>
      <c r="H25" s="533"/>
      <c r="I25" s="428">
        <f>'三菜'!G16</f>
        <v>0</v>
      </c>
      <c r="J25" s="429"/>
      <c r="K25" s="474"/>
      <c r="L25" s="106"/>
      <c r="M25" s="205">
        <f>K25*L25</f>
        <v>0</v>
      </c>
      <c r="N25" s="533"/>
      <c r="O25" s="428">
        <f>'三菜'!G25</f>
        <v>0</v>
      </c>
      <c r="P25" s="429"/>
      <c r="Q25" s="474"/>
      <c r="R25" s="106"/>
      <c r="S25" s="205">
        <f>Q25*R25</f>
        <v>0</v>
      </c>
      <c r="T25" s="533"/>
      <c r="U25" s="428" t="str">
        <f>'三菜'!G34</f>
        <v>蒜末 　　　　　0.2Kg</v>
      </c>
      <c r="V25" s="429"/>
      <c r="W25" s="474"/>
      <c r="X25" s="106"/>
      <c r="Y25" s="205">
        <f>W25*X25</f>
        <v>0</v>
      </c>
      <c r="Z25" s="533"/>
      <c r="AA25" s="428">
        <f>'三菜'!G43</f>
        <v>0</v>
      </c>
      <c r="AB25" s="429"/>
      <c r="AC25" s="474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437"/>
      <c r="B26" s="533"/>
      <c r="C26" s="428">
        <f>'三菜'!G8</f>
        <v>0</v>
      </c>
      <c r="D26" s="429"/>
      <c r="E26" s="474"/>
      <c r="F26" s="106"/>
      <c r="G26" s="205">
        <f>E26*F26</f>
        <v>0</v>
      </c>
      <c r="H26" s="533"/>
      <c r="I26" s="428">
        <f>'三菜'!G17</f>
        <v>0</v>
      </c>
      <c r="J26" s="429"/>
      <c r="K26" s="474"/>
      <c r="L26" s="106"/>
      <c r="M26" s="205">
        <f>K26*L26</f>
        <v>0</v>
      </c>
      <c r="N26" s="533"/>
      <c r="O26" s="428">
        <f>'三菜'!G26</f>
        <v>0</v>
      </c>
      <c r="P26" s="429"/>
      <c r="Q26" s="474"/>
      <c r="R26" s="106"/>
      <c r="S26" s="205">
        <f>Q26*R26</f>
        <v>0</v>
      </c>
      <c r="T26" s="533"/>
      <c r="U26" s="428">
        <f>'三菜'!G35</f>
        <v>0</v>
      </c>
      <c r="V26" s="429"/>
      <c r="W26" s="474"/>
      <c r="X26" s="106"/>
      <c r="Y26" s="205">
        <f>W26*X26</f>
        <v>0</v>
      </c>
      <c r="Z26" s="533"/>
      <c r="AA26" s="428">
        <f>'三菜'!G44</f>
        <v>0</v>
      </c>
      <c r="AB26" s="429"/>
      <c r="AC26" s="474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437"/>
      <c r="B27" s="533"/>
      <c r="C27" s="428">
        <f>'三菜'!G9</f>
        <v>0</v>
      </c>
      <c r="D27" s="429"/>
      <c r="E27" s="474"/>
      <c r="F27" s="106"/>
      <c r="G27" s="205">
        <f>E27*F27</f>
        <v>0</v>
      </c>
      <c r="H27" s="533"/>
      <c r="I27" s="428">
        <f>'三菜'!G18</f>
        <v>0</v>
      </c>
      <c r="J27" s="429"/>
      <c r="K27" s="474"/>
      <c r="L27" s="106"/>
      <c r="M27" s="205">
        <f>K27*L27</f>
        <v>0</v>
      </c>
      <c r="N27" s="533"/>
      <c r="O27" s="428">
        <f>'三菜'!G27</f>
        <v>0</v>
      </c>
      <c r="P27" s="429"/>
      <c r="Q27" s="474"/>
      <c r="R27" s="106"/>
      <c r="S27" s="205">
        <f>Q27*R27</f>
        <v>0</v>
      </c>
      <c r="T27" s="533"/>
      <c r="U27" s="428">
        <f>'三菜'!G36</f>
        <v>0</v>
      </c>
      <c r="V27" s="429"/>
      <c r="W27" s="474"/>
      <c r="X27" s="106"/>
      <c r="Y27" s="205">
        <f>W27*X27</f>
        <v>0</v>
      </c>
      <c r="Z27" s="533"/>
      <c r="AA27" s="428">
        <f>'三菜'!G45</f>
        <v>0</v>
      </c>
      <c r="AB27" s="429"/>
      <c r="AC27" s="474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438"/>
      <c r="B28" s="534"/>
      <c r="C28" s="431">
        <f>'三菜'!G12</f>
        <v>0</v>
      </c>
      <c r="D28" s="432"/>
      <c r="E28" s="475"/>
      <c r="F28" s="122"/>
      <c r="G28" s="206">
        <f>E28*F28</f>
        <v>0</v>
      </c>
      <c r="H28" s="534"/>
      <c r="I28" s="431">
        <f>'三菜'!G19</f>
        <v>0</v>
      </c>
      <c r="J28" s="432"/>
      <c r="K28" s="475"/>
      <c r="L28" s="122"/>
      <c r="M28" s="206">
        <f>K28*L28</f>
        <v>0</v>
      </c>
      <c r="N28" s="534"/>
      <c r="O28" s="431">
        <f>'三菜'!G28</f>
        <v>0</v>
      </c>
      <c r="P28" s="432"/>
      <c r="Q28" s="475"/>
      <c r="R28" s="122"/>
      <c r="S28" s="206">
        <f>Q28*R28</f>
        <v>0</v>
      </c>
      <c r="T28" s="534"/>
      <c r="U28" s="431">
        <f>'三菜'!G37</f>
        <v>0</v>
      </c>
      <c r="V28" s="432"/>
      <c r="W28" s="475"/>
      <c r="X28" s="122"/>
      <c r="Y28" s="206">
        <f>W28*X28</f>
        <v>0</v>
      </c>
      <c r="Z28" s="534"/>
      <c r="AA28" s="431">
        <f>'三菜'!G46</f>
        <v>0</v>
      </c>
      <c r="AB28" s="432"/>
      <c r="AC28" s="475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441" t="s">
        <v>67</v>
      </c>
      <c r="B29" s="532" t="str">
        <f>TRIM('三菜'!H4)</f>
        <v>冬瓜排骨湯</v>
      </c>
      <c r="C29" s="445" t="str">
        <f>'三菜'!H5</f>
        <v>冬瓜中丁 　　　　7Kg</v>
      </c>
      <c r="D29" s="447"/>
      <c r="E29" s="478"/>
      <c r="F29" s="104"/>
      <c r="G29" s="207" t="s">
        <v>120</v>
      </c>
      <c r="H29" s="532" t="str">
        <f>TRIM('三菜'!H13)</f>
        <v>紫菜蛋花湯</v>
      </c>
      <c r="I29" s="445" t="str">
        <f>'三菜'!H14</f>
        <v>蛋 　　　　　　2.5Kg</v>
      </c>
      <c r="J29" s="447"/>
      <c r="K29" s="478"/>
      <c r="L29" s="104"/>
      <c r="M29" s="207" t="s">
        <v>120</v>
      </c>
      <c r="N29" s="532" t="str">
        <f>TRIM('三菜'!H22)</f>
        <v>榨菜肉絲湯</v>
      </c>
      <c r="O29" s="445" t="str">
        <f>'三菜'!H23</f>
        <v>榨菜絲 　　　　　4Kg</v>
      </c>
      <c r="P29" s="447"/>
      <c r="Q29" s="478"/>
      <c r="R29" s="104"/>
      <c r="S29" s="207" t="s">
        <v>120</v>
      </c>
      <c r="T29" s="532" t="str">
        <f>TRIM('三菜'!H31)</f>
        <v>鮮筍排骨湯</v>
      </c>
      <c r="U29" s="445" t="str">
        <f>'三菜'!H32</f>
        <v>鮮筍絲 　　　　7.5Kg</v>
      </c>
      <c r="V29" s="447"/>
      <c r="W29" s="478"/>
      <c r="X29" s="104"/>
      <c r="Y29" s="207" t="s">
        <v>120</v>
      </c>
      <c r="Z29" s="532" t="str">
        <f>TRIM('三菜'!H40)</f>
        <v>冬瓜粉圓湯</v>
      </c>
      <c r="AA29" s="445" t="str">
        <f>'三菜'!H41</f>
        <v>小粉圓 　　　　7.5Kg</v>
      </c>
      <c r="AB29" s="447"/>
      <c r="AC29" s="478"/>
      <c r="AD29" s="104"/>
      <c r="AE29" s="207" t="s">
        <v>120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437"/>
      <c r="B30" s="533"/>
      <c r="C30" s="428" t="str">
        <f>'三菜'!H6</f>
        <v>中排骨 　　　　　3Kg</v>
      </c>
      <c r="D30" s="429"/>
      <c r="E30" s="474"/>
      <c r="F30" s="106"/>
      <c r="G30" s="205" t="s">
        <v>120</v>
      </c>
      <c r="H30" s="533"/>
      <c r="I30" s="428" t="str">
        <f>'三菜'!H15</f>
        <v>大骨-溫 　　　　　2Kg</v>
      </c>
      <c r="J30" s="429"/>
      <c r="K30" s="474"/>
      <c r="L30" s="106"/>
      <c r="M30" s="205" t="s">
        <v>120</v>
      </c>
      <c r="N30" s="533"/>
      <c r="O30" s="428" t="str">
        <f>'三菜'!H24</f>
        <v>肉絲 　　　　　1.5Kg</v>
      </c>
      <c r="P30" s="429"/>
      <c r="Q30" s="474"/>
      <c r="R30" s="106"/>
      <c r="S30" s="205" t="s">
        <v>120</v>
      </c>
      <c r="T30" s="533"/>
      <c r="U30" s="428" t="str">
        <f>'三菜'!H33</f>
        <v>中排骨 　　　　2.5Kg</v>
      </c>
      <c r="V30" s="429"/>
      <c r="W30" s="474"/>
      <c r="X30" s="106"/>
      <c r="Y30" s="205" t="s">
        <v>120</v>
      </c>
      <c r="Z30" s="533"/>
      <c r="AA30" s="428" t="str">
        <f>'三菜'!H42</f>
        <v>冬瓜糖塊 　　　　5塊</v>
      </c>
      <c r="AB30" s="429"/>
      <c r="AC30" s="474"/>
      <c r="AD30" s="106"/>
      <c r="AE30" s="205" t="s">
        <v>120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437"/>
      <c r="B31" s="533"/>
      <c r="C31" s="428" t="str">
        <f>'三菜'!H7</f>
        <v>薑絲 　　　　　0.2Kg</v>
      </c>
      <c r="D31" s="429"/>
      <c r="E31" s="474"/>
      <c r="F31" s="106"/>
      <c r="G31" s="205" t="s">
        <v>120</v>
      </c>
      <c r="H31" s="533"/>
      <c r="I31" s="428" t="str">
        <f>'三菜'!H16</f>
        <v>紫菜片 　　　　0.3Kg</v>
      </c>
      <c r="J31" s="429"/>
      <c r="K31" s="474"/>
      <c r="L31" s="106"/>
      <c r="M31" s="205" t="s">
        <v>120</v>
      </c>
      <c r="N31" s="533"/>
      <c r="O31" s="428" t="str">
        <f>'三菜'!H25</f>
        <v>青蔥珠 　　　　0.2Kg</v>
      </c>
      <c r="P31" s="429"/>
      <c r="Q31" s="474"/>
      <c r="R31" s="106"/>
      <c r="S31" s="205" t="s">
        <v>120</v>
      </c>
      <c r="T31" s="533"/>
      <c r="U31" s="428" t="str">
        <f>'三菜'!H34</f>
        <v>芹菜珠 　　　　0.2Kg</v>
      </c>
      <c r="V31" s="429"/>
      <c r="W31" s="474"/>
      <c r="X31" s="106"/>
      <c r="Y31" s="205" t="s">
        <v>120</v>
      </c>
      <c r="Z31" s="533"/>
      <c r="AA31" s="428">
        <f>'三菜'!H43</f>
        <v>0</v>
      </c>
      <c r="AB31" s="429"/>
      <c r="AC31" s="474"/>
      <c r="AD31" s="106"/>
      <c r="AE31" s="205" t="s">
        <v>120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437"/>
      <c r="B32" s="533"/>
      <c r="C32" s="428">
        <f>'三菜'!H8</f>
        <v>0</v>
      </c>
      <c r="D32" s="429"/>
      <c r="E32" s="474"/>
      <c r="F32" s="106"/>
      <c r="G32" s="205">
        <f>E32*F32</f>
        <v>0</v>
      </c>
      <c r="H32" s="533"/>
      <c r="I32" s="428" t="str">
        <f>'三菜'!H17</f>
        <v>青蔥珠 　　　　0.2Kg</v>
      </c>
      <c r="J32" s="429"/>
      <c r="K32" s="474"/>
      <c r="L32" s="106"/>
      <c r="M32" s="205">
        <f>K32*L32</f>
        <v>0</v>
      </c>
      <c r="N32" s="533"/>
      <c r="O32" s="428">
        <f>'三菜'!H26</f>
        <v>0</v>
      </c>
      <c r="P32" s="429"/>
      <c r="Q32" s="474"/>
      <c r="R32" s="106"/>
      <c r="S32" s="205">
        <f>Q32*R32</f>
        <v>0</v>
      </c>
      <c r="T32" s="533"/>
      <c r="U32" s="428">
        <f>'三菜'!H35</f>
        <v>0</v>
      </c>
      <c r="V32" s="429"/>
      <c r="W32" s="474"/>
      <c r="X32" s="106"/>
      <c r="Y32" s="205">
        <f>W32*X32</f>
        <v>0</v>
      </c>
      <c r="Z32" s="533"/>
      <c r="AA32" s="428">
        <f>'三菜'!H44</f>
        <v>0</v>
      </c>
      <c r="AB32" s="429"/>
      <c r="AC32" s="474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437"/>
      <c r="B33" s="533"/>
      <c r="C33" s="428">
        <f>'三菜'!H9</f>
        <v>0</v>
      </c>
      <c r="D33" s="429"/>
      <c r="E33" s="474"/>
      <c r="F33" s="106"/>
      <c r="G33" s="205">
        <f>E33*F33</f>
        <v>0</v>
      </c>
      <c r="H33" s="533"/>
      <c r="I33" s="428">
        <f>'三菜'!H18</f>
        <v>0</v>
      </c>
      <c r="J33" s="429"/>
      <c r="K33" s="474"/>
      <c r="L33" s="106"/>
      <c r="M33" s="205">
        <f>K33*L33</f>
        <v>0</v>
      </c>
      <c r="N33" s="533"/>
      <c r="O33" s="428">
        <f>'三菜'!H27</f>
        <v>0</v>
      </c>
      <c r="P33" s="429"/>
      <c r="Q33" s="474"/>
      <c r="R33" s="106"/>
      <c r="S33" s="205">
        <f>Q33*R33</f>
        <v>0</v>
      </c>
      <c r="T33" s="533"/>
      <c r="U33" s="428">
        <f>'三菜'!H36</f>
        <v>0</v>
      </c>
      <c r="V33" s="429"/>
      <c r="W33" s="474"/>
      <c r="X33" s="106"/>
      <c r="Y33" s="205">
        <f>W33*X33</f>
        <v>0</v>
      </c>
      <c r="Z33" s="533"/>
      <c r="AA33" s="428">
        <f>'三菜'!H45</f>
        <v>0</v>
      </c>
      <c r="AB33" s="429"/>
      <c r="AC33" s="474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437"/>
      <c r="B34" s="533"/>
      <c r="C34" s="428">
        <f>'三菜'!H11</f>
        <v>0</v>
      </c>
      <c r="D34" s="429"/>
      <c r="E34" s="474"/>
      <c r="F34" s="106"/>
      <c r="G34" s="205">
        <f>E34*F34</f>
        <v>0</v>
      </c>
      <c r="H34" s="533"/>
      <c r="I34" s="428">
        <f>'三菜'!H19</f>
        <v>0</v>
      </c>
      <c r="J34" s="429"/>
      <c r="K34" s="474"/>
      <c r="L34" s="106"/>
      <c r="M34" s="205">
        <f>K34*L34</f>
        <v>0</v>
      </c>
      <c r="N34" s="533"/>
      <c r="O34" s="428">
        <f>'三菜'!H28</f>
        <v>0</v>
      </c>
      <c r="P34" s="429"/>
      <c r="Q34" s="474"/>
      <c r="R34" s="106"/>
      <c r="S34" s="205">
        <f>Q34*R34</f>
        <v>0</v>
      </c>
      <c r="T34" s="533"/>
      <c r="U34" s="428">
        <f>'三菜'!H37</f>
        <v>0</v>
      </c>
      <c r="V34" s="429"/>
      <c r="W34" s="474"/>
      <c r="X34" s="106"/>
      <c r="Y34" s="205">
        <f>W34*X34</f>
        <v>0</v>
      </c>
      <c r="Z34" s="533"/>
      <c r="AA34" s="428">
        <f>'三菜'!H46</f>
        <v>0</v>
      </c>
      <c r="AB34" s="429"/>
      <c r="AC34" s="474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437"/>
      <c r="B35" s="534"/>
      <c r="C35" s="431">
        <f>'三菜'!H12</f>
        <v>0</v>
      </c>
      <c r="D35" s="432"/>
      <c r="E35" s="475"/>
      <c r="F35" s="122"/>
      <c r="G35" s="206">
        <f>E35*F35</f>
        <v>0</v>
      </c>
      <c r="H35" s="534"/>
      <c r="I35" s="431">
        <f>'三菜'!H20</f>
        <v>0</v>
      </c>
      <c r="J35" s="432"/>
      <c r="K35" s="475"/>
      <c r="L35" s="122"/>
      <c r="M35" s="206">
        <f>K35*L35</f>
        <v>0</v>
      </c>
      <c r="N35" s="534"/>
      <c r="O35" s="431">
        <f>'三菜'!H29</f>
        <v>0</v>
      </c>
      <c r="P35" s="432"/>
      <c r="Q35" s="475"/>
      <c r="R35" s="122"/>
      <c r="S35" s="206">
        <f>Q35*R35</f>
        <v>0</v>
      </c>
      <c r="T35" s="534"/>
      <c r="U35" s="431">
        <f>'三菜'!H38</f>
        <v>0</v>
      </c>
      <c r="V35" s="432"/>
      <c r="W35" s="475"/>
      <c r="X35" s="122"/>
      <c r="Y35" s="206">
        <f>W35*X35</f>
        <v>0</v>
      </c>
      <c r="Z35" s="534"/>
      <c r="AA35" s="431">
        <f>'三菜'!H47</f>
        <v>0</v>
      </c>
      <c r="AB35" s="432"/>
      <c r="AC35" s="475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68</v>
      </c>
      <c r="B36" s="95"/>
      <c r="C36" s="529">
        <f>'三菜'!I4</f>
        <v>0</v>
      </c>
      <c r="D36" s="530"/>
      <c r="E36" s="531"/>
      <c r="F36" s="96"/>
      <c r="G36" s="209">
        <f>E36*F36</f>
        <v>0</v>
      </c>
      <c r="H36" s="95" t="s">
        <v>121</v>
      </c>
      <c r="I36" s="529" t="str">
        <f>'三菜'!I13</f>
        <v>水果</v>
      </c>
      <c r="J36" s="530"/>
      <c r="K36" s="531"/>
      <c r="L36" s="96"/>
      <c r="M36" s="209">
        <f>K36*L36</f>
        <v>0</v>
      </c>
      <c r="N36" s="95" t="s">
        <v>121</v>
      </c>
      <c r="O36" s="529">
        <f>'三菜'!I22</f>
        <v>0</v>
      </c>
      <c r="P36" s="530"/>
      <c r="Q36" s="531"/>
      <c r="R36" s="96"/>
      <c r="S36" s="209">
        <f>Q36*R36</f>
        <v>0</v>
      </c>
      <c r="T36" s="95" t="s">
        <v>121</v>
      </c>
      <c r="U36" s="529" t="str">
        <f>'三菜'!I31</f>
        <v>水果</v>
      </c>
      <c r="V36" s="530"/>
      <c r="W36" s="531"/>
      <c r="X36" s="96"/>
      <c r="Y36" s="209">
        <f>W36*X36</f>
        <v>0</v>
      </c>
      <c r="Z36" s="95" t="s">
        <v>121</v>
      </c>
      <c r="AA36" s="529">
        <f>'三菜'!I40</f>
        <v>0</v>
      </c>
      <c r="AB36" s="530"/>
      <c r="AC36" s="531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555" t="s">
        <v>95</v>
      </c>
      <c r="B37" s="545" t="s">
        <v>96</v>
      </c>
      <c r="C37" s="541"/>
      <c r="D37" s="187" t="s">
        <v>97</v>
      </c>
      <c r="E37" s="187"/>
      <c r="F37" s="541" t="s">
        <v>98</v>
      </c>
      <c r="G37" s="549"/>
      <c r="H37" s="541" t="s">
        <v>96</v>
      </c>
      <c r="I37" s="541"/>
      <c r="J37" s="187" t="s">
        <v>97</v>
      </c>
      <c r="K37" s="187"/>
      <c r="L37" s="541" t="s">
        <v>98</v>
      </c>
      <c r="M37" s="549"/>
      <c r="N37" s="541" t="s">
        <v>96</v>
      </c>
      <c r="O37" s="541"/>
      <c r="P37" s="187" t="s">
        <v>97</v>
      </c>
      <c r="Q37" s="187"/>
      <c r="R37" s="541" t="s">
        <v>98</v>
      </c>
      <c r="S37" s="549"/>
      <c r="T37" s="541" t="s">
        <v>96</v>
      </c>
      <c r="U37" s="541"/>
      <c r="V37" s="187" t="s">
        <v>97</v>
      </c>
      <c r="W37" s="187"/>
      <c r="X37" s="541" t="s">
        <v>98</v>
      </c>
      <c r="Y37" s="549"/>
      <c r="Z37" s="541" t="s">
        <v>96</v>
      </c>
      <c r="AA37" s="541"/>
      <c r="AB37" s="187" t="s">
        <v>97</v>
      </c>
      <c r="AC37" s="187"/>
      <c r="AD37" s="541" t="s">
        <v>98</v>
      </c>
      <c r="AE37" s="549"/>
      <c r="AL37" s="189"/>
    </row>
    <row r="38" spans="1:38" s="188" customFormat="1" ht="15" customHeight="1">
      <c r="A38" s="556"/>
      <c r="B38" s="213"/>
      <c r="C38" s="190" t="s">
        <v>56</v>
      </c>
      <c r="D38" s="190"/>
      <c r="E38" s="190" t="s">
        <v>56</v>
      </c>
      <c r="F38" s="190"/>
      <c r="G38" s="191" t="s">
        <v>56</v>
      </c>
      <c r="H38" s="211"/>
      <c r="I38" s="190" t="s">
        <v>56</v>
      </c>
      <c r="J38" s="190"/>
      <c r="K38" s="190" t="s">
        <v>56</v>
      </c>
      <c r="L38" s="190"/>
      <c r="M38" s="191" t="s">
        <v>56</v>
      </c>
      <c r="N38" s="211"/>
      <c r="O38" s="190" t="s">
        <v>56</v>
      </c>
      <c r="P38" s="190"/>
      <c r="Q38" s="190" t="s">
        <v>56</v>
      </c>
      <c r="R38" s="190"/>
      <c r="S38" s="191" t="s">
        <v>56</v>
      </c>
      <c r="T38" s="211"/>
      <c r="U38" s="190" t="s">
        <v>56</v>
      </c>
      <c r="V38" s="190"/>
      <c r="W38" s="190" t="s">
        <v>56</v>
      </c>
      <c r="X38" s="190"/>
      <c r="Y38" s="191" t="s">
        <v>56</v>
      </c>
      <c r="Z38" s="211"/>
      <c r="AA38" s="190" t="s">
        <v>56</v>
      </c>
      <c r="AB38" s="190"/>
      <c r="AC38" s="190" t="s">
        <v>56</v>
      </c>
      <c r="AD38" s="190"/>
      <c r="AE38" s="191" t="s">
        <v>56</v>
      </c>
      <c r="AL38" s="189"/>
    </row>
    <row r="39" spans="1:38" s="188" customFormat="1" ht="15" customHeight="1">
      <c r="A39" s="556"/>
      <c r="B39" s="552" t="s">
        <v>99</v>
      </c>
      <c r="C39" s="547"/>
      <c r="D39" s="547" t="s">
        <v>100</v>
      </c>
      <c r="E39" s="547"/>
      <c r="F39" s="547" t="s">
        <v>101</v>
      </c>
      <c r="G39" s="548"/>
      <c r="H39" s="546" t="s">
        <v>99</v>
      </c>
      <c r="I39" s="547"/>
      <c r="J39" s="547" t="s">
        <v>100</v>
      </c>
      <c r="K39" s="547"/>
      <c r="L39" s="547" t="s">
        <v>101</v>
      </c>
      <c r="M39" s="548"/>
      <c r="N39" s="546" t="s">
        <v>99</v>
      </c>
      <c r="O39" s="547"/>
      <c r="P39" s="547" t="s">
        <v>100</v>
      </c>
      <c r="Q39" s="547"/>
      <c r="R39" s="547" t="s">
        <v>101</v>
      </c>
      <c r="S39" s="548"/>
      <c r="T39" s="546" t="s">
        <v>99</v>
      </c>
      <c r="U39" s="547"/>
      <c r="V39" s="547" t="s">
        <v>100</v>
      </c>
      <c r="W39" s="547"/>
      <c r="X39" s="547" t="s">
        <v>101</v>
      </c>
      <c r="Y39" s="548"/>
      <c r="Z39" s="546" t="s">
        <v>99</v>
      </c>
      <c r="AA39" s="547"/>
      <c r="AB39" s="547" t="s">
        <v>100</v>
      </c>
      <c r="AC39" s="547"/>
      <c r="AD39" s="547" t="s">
        <v>101</v>
      </c>
      <c r="AE39" s="548"/>
      <c r="AL39" s="189"/>
    </row>
    <row r="40" spans="1:38" s="188" customFormat="1" ht="15" customHeight="1" thickBot="1">
      <c r="A40" s="556"/>
      <c r="B40" s="214">
        <v>0</v>
      </c>
      <c r="C40" s="192" t="s">
        <v>56</v>
      </c>
      <c r="D40" s="192"/>
      <c r="E40" s="192" t="s">
        <v>56</v>
      </c>
      <c r="F40" s="193">
        <f>(B38*68+D38*73+F38*24+B40*60+D40*45)</f>
        <v>0</v>
      </c>
      <c r="G40" s="194" t="s">
        <v>102</v>
      </c>
      <c r="H40" s="212">
        <v>0</v>
      </c>
      <c r="I40" s="192" t="s">
        <v>56</v>
      </c>
      <c r="J40" s="192"/>
      <c r="K40" s="192" t="s">
        <v>56</v>
      </c>
      <c r="L40" s="193">
        <f>(H38*68+J38*73+L38*24+H40*60+J40*45)</f>
        <v>0</v>
      </c>
      <c r="M40" s="194" t="s">
        <v>102</v>
      </c>
      <c r="N40" s="212">
        <v>0</v>
      </c>
      <c r="O40" s="192" t="s">
        <v>56</v>
      </c>
      <c r="P40" s="192"/>
      <c r="Q40" s="192" t="s">
        <v>56</v>
      </c>
      <c r="R40" s="193">
        <f>(N38*68+P38*73+R38*24+N40*60+P40*45)</f>
        <v>0</v>
      </c>
      <c r="S40" s="194" t="s">
        <v>102</v>
      </c>
      <c r="T40" s="212"/>
      <c r="U40" s="192" t="s">
        <v>56</v>
      </c>
      <c r="V40" s="192"/>
      <c r="W40" s="192" t="s">
        <v>56</v>
      </c>
      <c r="X40" s="193">
        <f>(T38*68+V38*73+X38*24+T40*60+V40*45)</f>
        <v>0</v>
      </c>
      <c r="Y40" s="194" t="s">
        <v>102</v>
      </c>
      <c r="Z40" s="212"/>
      <c r="AA40" s="192" t="s">
        <v>56</v>
      </c>
      <c r="AB40" s="192"/>
      <c r="AC40" s="192" t="s">
        <v>56</v>
      </c>
      <c r="AD40" s="193">
        <f>(Z38*68+AB38*73+AD38*24+Z40*60+AB40*45)</f>
        <v>0</v>
      </c>
      <c r="AE40" s="194" t="s">
        <v>102</v>
      </c>
      <c r="AL40" s="189"/>
    </row>
    <row r="41" spans="1:38" s="188" customFormat="1" ht="15" customHeight="1">
      <c r="A41" s="195" t="s">
        <v>104</v>
      </c>
      <c r="B41" s="545" t="s">
        <v>105</v>
      </c>
      <c r="C41" s="541"/>
      <c r="D41" s="541" t="s">
        <v>106</v>
      </c>
      <c r="E41" s="541"/>
      <c r="F41" s="542" t="s">
        <v>107</v>
      </c>
      <c r="G41" s="543"/>
      <c r="H41" s="545" t="s">
        <v>105</v>
      </c>
      <c r="I41" s="541"/>
      <c r="J41" s="541" t="s">
        <v>106</v>
      </c>
      <c r="K41" s="541"/>
      <c r="L41" s="542" t="s">
        <v>107</v>
      </c>
      <c r="M41" s="543"/>
      <c r="N41" s="545" t="s">
        <v>105</v>
      </c>
      <c r="O41" s="541"/>
      <c r="P41" s="541" t="s">
        <v>106</v>
      </c>
      <c r="Q41" s="541"/>
      <c r="R41" s="542" t="s">
        <v>107</v>
      </c>
      <c r="S41" s="543"/>
      <c r="T41" s="545" t="s">
        <v>105</v>
      </c>
      <c r="U41" s="541"/>
      <c r="V41" s="541" t="s">
        <v>106</v>
      </c>
      <c r="W41" s="541"/>
      <c r="X41" s="542" t="s">
        <v>107</v>
      </c>
      <c r="Y41" s="543"/>
      <c r="Z41" s="541" t="s">
        <v>105</v>
      </c>
      <c r="AA41" s="541"/>
      <c r="AB41" s="541" t="s">
        <v>106</v>
      </c>
      <c r="AC41" s="541"/>
      <c r="AD41" s="542" t="s">
        <v>107</v>
      </c>
      <c r="AE41" s="543"/>
      <c r="AL41" s="189"/>
    </row>
    <row r="42" spans="1:31" s="188" customFormat="1" ht="15" customHeight="1" thickBot="1">
      <c r="A42" s="196" t="s">
        <v>108</v>
      </c>
      <c r="B42" s="540" t="e">
        <f>(B38*8+D38*28+F38*4)/$F40</f>
        <v>#DIV/0!</v>
      </c>
      <c r="C42" s="536"/>
      <c r="D42" s="536" t="e">
        <f>(D38*45+D40*45)/$F40</f>
        <v>#DIV/0!</v>
      </c>
      <c r="E42" s="536"/>
      <c r="F42" s="536" t="e">
        <f>(B38*60+F38*20+B40*60)/$F40</f>
        <v>#DIV/0!</v>
      </c>
      <c r="G42" s="537"/>
      <c r="H42" s="540" t="e">
        <f>(H38*8+J38*28+L38*4)/$L40</f>
        <v>#DIV/0!</v>
      </c>
      <c r="I42" s="536"/>
      <c r="J42" s="536" t="e">
        <f>(J38*45+J40*45)/$L40</f>
        <v>#DIV/0!</v>
      </c>
      <c r="K42" s="536"/>
      <c r="L42" s="536" t="e">
        <f>(H38*60+L38*20+H40*60)/$L40</f>
        <v>#DIV/0!</v>
      </c>
      <c r="M42" s="537"/>
      <c r="N42" s="544" t="e">
        <f>(N38*8+P38*28+R38*4)/$R40</f>
        <v>#DIV/0!</v>
      </c>
      <c r="O42" s="536"/>
      <c r="P42" s="538" t="e">
        <f>(P38*45+P40*45)/$R40</f>
        <v>#DIV/0!</v>
      </c>
      <c r="Q42" s="538"/>
      <c r="R42" s="538" t="e">
        <f>(N38*60+R38*20+N40*60)/$R40</f>
        <v>#DIV/0!</v>
      </c>
      <c r="S42" s="539"/>
      <c r="T42" s="540" t="e">
        <f>(T38*8+V38*28+X38*4)/$X40</f>
        <v>#DIV/0!</v>
      </c>
      <c r="U42" s="536"/>
      <c r="V42" s="536" t="e">
        <f>(V38*45+V40*45)/$X40</f>
        <v>#DIV/0!</v>
      </c>
      <c r="W42" s="536"/>
      <c r="X42" s="536" t="e">
        <f>(T38*60+X38*20+T40*60)/$X40</f>
        <v>#DIV/0!</v>
      </c>
      <c r="Y42" s="537"/>
      <c r="Z42" s="540" t="e">
        <f>(Z38*8+AB38*28+AD38*4)/$AD40</f>
        <v>#DIV/0!</v>
      </c>
      <c r="AA42" s="536"/>
      <c r="AB42" s="536" t="e">
        <f>(AB38*45+AB40*45)/$AD40</f>
        <v>#DIV/0!</v>
      </c>
      <c r="AC42" s="536"/>
      <c r="AD42" s="536" t="e">
        <f>(Z38*60+AD38*20+Z40*60)/$AD40</f>
        <v>#DIV/0!</v>
      </c>
      <c r="AE42" s="537"/>
    </row>
    <row r="43" spans="1:32" s="188" customFormat="1" ht="16.5" customHeight="1">
      <c r="A43" s="216" t="s">
        <v>118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29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C6:E6"/>
    <mergeCell ref="T23:T28"/>
    <mergeCell ref="N15:N22"/>
    <mergeCell ref="H23:H28"/>
    <mergeCell ref="C11:E11"/>
    <mergeCell ref="C12:E12"/>
    <mergeCell ref="C17:E17"/>
    <mergeCell ref="C7:E7"/>
    <mergeCell ref="C8:E8"/>
    <mergeCell ref="C9:E9"/>
    <mergeCell ref="C5:G5"/>
    <mergeCell ref="C4:E4"/>
    <mergeCell ref="AA5:AE5"/>
    <mergeCell ref="T29:T35"/>
    <mergeCell ref="I4:K4"/>
    <mergeCell ref="I5:M5"/>
    <mergeCell ref="F4:G4"/>
    <mergeCell ref="H7:H14"/>
    <mergeCell ref="N23:N28"/>
    <mergeCell ref="T15:T22"/>
    <mergeCell ref="C10:E10"/>
    <mergeCell ref="C34:E34"/>
    <mergeCell ref="H29:H35"/>
    <mergeCell ref="C21:E21"/>
    <mergeCell ref="C22:E22"/>
    <mergeCell ref="H15:H22"/>
    <mergeCell ref="C13:E13"/>
    <mergeCell ref="C14:E14"/>
    <mergeCell ref="C29:E29"/>
    <mergeCell ref="C30:E30"/>
    <mergeCell ref="O30:Q30"/>
    <mergeCell ref="I31:K31"/>
    <mergeCell ref="I30:K30"/>
    <mergeCell ref="O31:Q31"/>
    <mergeCell ref="N29:N35"/>
    <mergeCell ref="O35:Q35"/>
    <mergeCell ref="O32:Q32"/>
    <mergeCell ref="O33:Q33"/>
    <mergeCell ref="O34:Q34"/>
    <mergeCell ref="A7:A14"/>
    <mergeCell ref="B7:B14"/>
    <mergeCell ref="A23:A28"/>
    <mergeCell ref="B23:B28"/>
    <mergeCell ref="A15:A22"/>
    <mergeCell ref="B15:B22"/>
    <mergeCell ref="A29:A35"/>
    <mergeCell ref="B29:B35"/>
    <mergeCell ref="C32:E32"/>
    <mergeCell ref="F39:G39"/>
    <mergeCell ref="B37:C37"/>
    <mergeCell ref="D39:E39"/>
    <mergeCell ref="A37:A40"/>
    <mergeCell ref="F37:G37"/>
    <mergeCell ref="C35:E35"/>
    <mergeCell ref="C36:E36"/>
    <mergeCell ref="A1:AE1"/>
    <mergeCell ref="F3:G3"/>
    <mergeCell ref="L3:M3"/>
    <mergeCell ref="R3:S3"/>
    <mergeCell ref="X3:Y3"/>
    <mergeCell ref="AD3:AE3"/>
    <mergeCell ref="A3:A6"/>
    <mergeCell ref="L4:M4"/>
    <mergeCell ref="X4:Y4"/>
    <mergeCell ref="U5:Y5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C33:E33"/>
    <mergeCell ref="AD4:AE4"/>
    <mergeCell ref="O29:Q29"/>
    <mergeCell ref="AA6:AC6"/>
    <mergeCell ref="Z23:Z28"/>
    <mergeCell ref="Z15:Z22"/>
    <mergeCell ref="O19:Q19"/>
    <mergeCell ref="AA21:AC21"/>
    <mergeCell ref="AA22:AC22"/>
    <mergeCell ref="U12:W12"/>
    <mergeCell ref="U11:W11"/>
    <mergeCell ref="AA4:AC4"/>
    <mergeCell ref="U10:W10"/>
    <mergeCell ref="U4:W4"/>
    <mergeCell ref="U20:W20"/>
    <mergeCell ref="AA16:AC16"/>
    <mergeCell ref="AA17:AC17"/>
    <mergeCell ref="U14:W14"/>
    <mergeCell ref="Z7:Z14"/>
    <mergeCell ref="AA18:AC18"/>
    <mergeCell ref="U15:W15"/>
    <mergeCell ref="T7:T14"/>
    <mergeCell ref="O23:Q23"/>
    <mergeCell ref="O20:Q20"/>
    <mergeCell ref="O21:Q21"/>
    <mergeCell ref="O22:Q22"/>
    <mergeCell ref="O18:Q18"/>
    <mergeCell ref="O12:Q12"/>
    <mergeCell ref="O13:Q13"/>
    <mergeCell ref="O4:Q4"/>
    <mergeCell ref="R4:S4"/>
    <mergeCell ref="O26:Q26"/>
    <mergeCell ref="O27:Q27"/>
    <mergeCell ref="O14:Q14"/>
    <mergeCell ref="O15:Q15"/>
    <mergeCell ref="O16:Q16"/>
    <mergeCell ref="O24:Q24"/>
    <mergeCell ref="O25:Q25"/>
    <mergeCell ref="O5:S5"/>
    <mergeCell ref="AA31:AC31"/>
    <mergeCell ref="AA34:AC34"/>
    <mergeCell ref="AA35:AC35"/>
    <mergeCell ref="AA36:AC36"/>
    <mergeCell ref="AD39:AE39"/>
    <mergeCell ref="AD37:AE37"/>
    <mergeCell ref="Z37:AA37"/>
    <mergeCell ref="AB39:AC39"/>
    <mergeCell ref="Z39:AA39"/>
    <mergeCell ref="U22:W22"/>
    <mergeCell ref="U21:W21"/>
    <mergeCell ref="U17:W17"/>
    <mergeCell ref="U16:W16"/>
    <mergeCell ref="O28:Q28"/>
    <mergeCell ref="O8:Q8"/>
    <mergeCell ref="O9:Q9"/>
    <mergeCell ref="O10:Q10"/>
    <mergeCell ref="O11:Q11"/>
    <mergeCell ref="C24:E24"/>
    <mergeCell ref="AA19:AC19"/>
    <mergeCell ref="AA23:AC23"/>
    <mergeCell ref="O17:Q17"/>
    <mergeCell ref="AA20:AC20"/>
    <mergeCell ref="C23:E23"/>
    <mergeCell ref="C20:E20"/>
    <mergeCell ref="I23:K23"/>
    <mergeCell ref="I22:K22"/>
    <mergeCell ref="U23:W23"/>
    <mergeCell ref="C15:E15"/>
    <mergeCell ref="C16:E16"/>
    <mergeCell ref="C18:E18"/>
    <mergeCell ref="C19:E19"/>
    <mergeCell ref="T37:U37"/>
    <mergeCell ref="R39:S39"/>
    <mergeCell ref="R37:S37"/>
    <mergeCell ref="P39:Q39"/>
    <mergeCell ref="C31:E31"/>
    <mergeCell ref="C25:E25"/>
    <mergeCell ref="C26:E26"/>
    <mergeCell ref="B41:C41"/>
    <mergeCell ref="D41:E41"/>
    <mergeCell ref="C27:E27"/>
    <mergeCell ref="C28:E28"/>
    <mergeCell ref="F41:G41"/>
    <mergeCell ref="H41:I41"/>
    <mergeCell ref="V39:W39"/>
    <mergeCell ref="T39:U39"/>
    <mergeCell ref="V41:W41"/>
    <mergeCell ref="I36:K36"/>
    <mergeCell ref="O36:Q36"/>
    <mergeCell ref="H39:I39"/>
    <mergeCell ref="N39:O39"/>
    <mergeCell ref="J39:K39"/>
    <mergeCell ref="L39:M39"/>
    <mergeCell ref="H37:I37"/>
    <mergeCell ref="L37:M37"/>
    <mergeCell ref="N37:O37"/>
    <mergeCell ref="X41:Y41"/>
    <mergeCell ref="J41:K41"/>
    <mergeCell ref="L41:M41"/>
    <mergeCell ref="N41:O41"/>
    <mergeCell ref="P41:Q41"/>
    <mergeCell ref="R41:S41"/>
    <mergeCell ref="T41:U41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I25:K25"/>
    <mergeCell ref="I24:K24"/>
    <mergeCell ref="AD42:AE42"/>
    <mergeCell ref="P42:Q42"/>
    <mergeCell ref="R42:S42"/>
    <mergeCell ref="T42:U42"/>
    <mergeCell ref="V42:W42"/>
    <mergeCell ref="X42:Y42"/>
    <mergeCell ref="Z42:AA42"/>
    <mergeCell ref="AB42:AC42"/>
    <mergeCell ref="I28:K28"/>
    <mergeCell ref="I35:K35"/>
    <mergeCell ref="I34:K34"/>
    <mergeCell ref="I33:K33"/>
    <mergeCell ref="I32:K32"/>
    <mergeCell ref="I29:K29"/>
    <mergeCell ref="I27:K27"/>
    <mergeCell ref="I26:K26"/>
    <mergeCell ref="I13:K13"/>
    <mergeCell ref="I12:K12"/>
    <mergeCell ref="I21:K21"/>
    <mergeCell ref="I20:K20"/>
    <mergeCell ref="I19:K19"/>
    <mergeCell ref="I18:K18"/>
    <mergeCell ref="I17:K17"/>
    <mergeCell ref="I16:K16"/>
    <mergeCell ref="I15:K15"/>
    <mergeCell ref="I14:K14"/>
    <mergeCell ref="I8:K8"/>
    <mergeCell ref="I7:K7"/>
    <mergeCell ref="I9:K9"/>
    <mergeCell ref="I11:K11"/>
    <mergeCell ref="I10:K10"/>
    <mergeCell ref="AA7:AC7"/>
    <mergeCell ref="AA8:AC8"/>
    <mergeCell ref="O7:Q7"/>
    <mergeCell ref="N7:N14"/>
    <mergeCell ref="U13:W13"/>
    <mergeCell ref="AA9:AC9"/>
    <mergeCell ref="U9:W9"/>
    <mergeCell ref="U8:W8"/>
    <mergeCell ref="U7:W7"/>
    <mergeCell ref="AA10:AC10"/>
    <mergeCell ref="AA29:AC29"/>
    <mergeCell ref="AA30:AC30"/>
    <mergeCell ref="AA11:AC11"/>
    <mergeCell ref="AA12:AC12"/>
    <mergeCell ref="AA13:AC13"/>
    <mergeCell ref="AA15:AC15"/>
    <mergeCell ref="AA14:AC14"/>
    <mergeCell ref="AA25:AC25"/>
    <mergeCell ref="AA26:AC26"/>
    <mergeCell ref="AA27:AC27"/>
    <mergeCell ref="AA28:AC28"/>
    <mergeCell ref="U36:W36"/>
    <mergeCell ref="U34:W34"/>
    <mergeCell ref="U33:W33"/>
    <mergeCell ref="Z29:Z35"/>
    <mergeCell ref="U30:W30"/>
    <mergeCell ref="U29:W29"/>
    <mergeCell ref="AA32:AC32"/>
    <mergeCell ref="AA33:AC33"/>
    <mergeCell ref="U19:W19"/>
    <mergeCell ref="U18:W18"/>
    <mergeCell ref="U24:W24"/>
    <mergeCell ref="U28:W28"/>
    <mergeCell ref="U27:W27"/>
    <mergeCell ref="U26:W26"/>
    <mergeCell ref="U25:W25"/>
    <mergeCell ref="AA24:AC24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7"/>
  <sheetViews>
    <sheetView zoomScale="80" zoomScaleNormal="80" zoomScalePageLayoutView="0" workbookViewId="0" topLeftCell="A1">
      <selection activeCell="M25" sqref="M25:P25"/>
    </sheetView>
  </sheetViews>
  <sheetFormatPr defaultColWidth="9.00390625" defaultRowHeight="16.5"/>
  <cols>
    <col min="1" max="1" width="3.625" style="316" customWidth="1"/>
    <col min="2" max="2" width="5.125" style="316" customWidth="1"/>
    <col min="3" max="3" width="4.75390625" style="316" customWidth="1"/>
    <col min="4" max="4" width="5.00390625" style="316" customWidth="1"/>
    <col min="5" max="5" width="5.25390625" style="316" customWidth="1"/>
    <col min="6" max="6" width="5.50390625" style="316" customWidth="1"/>
    <col min="7" max="7" width="6.625" style="317" customWidth="1"/>
    <col min="8" max="8" width="6.875" style="318" customWidth="1"/>
    <col min="9" max="9" width="5.50390625" style="318" customWidth="1"/>
    <col min="10" max="10" width="4.625" style="319" hidden="1" customWidth="1"/>
    <col min="11" max="11" width="5.50390625" style="316" hidden="1" customWidth="1"/>
    <col min="12" max="12" width="4.625" style="316" customWidth="1"/>
    <col min="13" max="13" width="4.50390625" style="316" customWidth="1"/>
    <col min="14" max="14" width="4.75390625" style="316" customWidth="1"/>
    <col min="15" max="15" width="5.00390625" style="316" customWidth="1"/>
    <col min="16" max="16" width="5.625" style="316" customWidth="1"/>
    <col min="17" max="17" width="6.625" style="316" customWidth="1"/>
    <col min="18" max="18" width="6.75390625" style="318" customWidth="1"/>
    <col min="19" max="19" width="5.625" style="318" customWidth="1"/>
    <col min="20" max="20" width="4.625" style="319" hidden="1" customWidth="1"/>
    <col min="21" max="21" width="5.625" style="316" hidden="1" customWidth="1"/>
    <col min="22" max="22" width="4.625" style="316" customWidth="1"/>
    <col min="23" max="23" width="5.375" style="316" customWidth="1"/>
    <col min="24" max="24" width="5.25390625" style="316" customWidth="1"/>
    <col min="25" max="25" width="5.00390625" style="316" customWidth="1"/>
    <col min="26" max="26" width="5.375" style="316" customWidth="1"/>
    <col min="27" max="27" width="6.625" style="316" customWidth="1"/>
    <col min="28" max="28" width="7.50390625" style="318" customWidth="1"/>
    <col min="29" max="29" width="5.50390625" style="318" customWidth="1"/>
    <col min="30" max="30" width="4.625" style="319" hidden="1" customWidth="1"/>
    <col min="31" max="31" width="5.625" style="316" hidden="1" customWidth="1"/>
    <col min="32" max="32" width="4.625" style="316" customWidth="1"/>
    <col min="33" max="33" width="4.875" style="316" customWidth="1"/>
    <col min="34" max="34" width="4.75390625" style="316" customWidth="1"/>
    <col min="35" max="35" width="5.50390625" style="316" customWidth="1"/>
    <col min="36" max="36" width="6.125" style="316" customWidth="1"/>
    <col min="37" max="37" width="6.625" style="316" customWidth="1"/>
    <col min="38" max="38" width="7.50390625" style="318" customWidth="1"/>
    <col min="39" max="39" width="5.50390625" style="318" customWidth="1"/>
    <col min="40" max="40" width="4.625" style="319" hidden="1" customWidth="1"/>
    <col min="41" max="41" width="5.625" style="316" hidden="1" customWidth="1"/>
    <col min="42" max="42" width="4.625" style="316" customWidth="1"/>
    <col min="43" max="43" width="4.875" style="316" customWidth="1"/>
    <col min="44" max="44" width="4.50390625" style="316" customWidth="1"/>
    <col min="45" max="45" width="5.00390625" style="316" customWidth="1"/>
    <col min="46" max="46" width="5.50390625" style="316" customWidth="1"/>
    <col min="47" max="47" width="6.625" style="320" customWidth="1"/>
    <col min="48" max="48" width="7.75390625" style="318" customWidth="1"/>
    <col min="49" max="49" width="5.625" style="318" customWidth="1"/>
    <col min="50" max="50" width="0.12890625" style="319" customWidth="1"/>
    <col min="51" max="51" width="0.12890625" style="316" hidden="1" customWidth="1"/>
    <col min="52" max="52" width="10.75390625" style="316" bestFit="1" customWidth="1"/>
    <col min="53" max="16384" width="9.00390625" style="321" customWidth="1"/>
  </cols>
  <sheetData>
    <row r="1" spans="1:52" s="338" customFormat="1" ht="30" customHeight="1" thickBot="1">
      <c r="A1" s="623" t="str">
        <f>'嘉義'!A1</f>
        <v>嘉義縣灣內國小 103學年度第1學期第1週午餐食譜設計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23"/>
      <c r="AC1" s="623"/>
      <c r="AD1" s="623"/>
      <c r="AE1" s="623"/>
      <c r="AF1" s="623"/>
      <c r="AG1" s="623"/>
      <c r="AH1" s="623"/>
      <c r="AI1" s="623"/>
      <c r="AJ1" s="623"/>
      <c r="AK1" s="561" t="s">
        <v>124</v>
      </c>
      <c r="AL1" s="561"/>
      <c r="AM1" s="561"/>
      <c r="AN1" s="561"/>
      <c r="AO1" s="561"/>
      <c r="AP1" s="561"/>
      <c r="AQ1" s="561"/>
      <c r="AR1" s="561"/>
      <c r="AS1" s="561"/>
      <c r="AT1" s="561"/>
      <c r="AU1" s="561"/>
      <c r="AV1" s="561"/>
      <c r="AW1" s="561"/>
      <c r="AX1" s="217"/>
      <c r="AY1" s="218"/>
      <c r="AZ1" s="337"/>
    </row>
    <row r="2" spans="1:52" s="220" customFormat="1" ht="19.5" customHeight="1" thickBot="1">
      <c r="A2" s="620" t="s">
        <v>125</v>
      </c>
      <c r="B2" s="341" t="str">
        <f>'嘉義'!B3</f>
        <v>9</v>
      </c>
      <c r="C2" s="342" t="s">
        <v>38</v>
      </c>
      <c r="D2" s="342" t="str">
        <f>'嘉義'!D3</f>
        <v>1</v>
      </c>
      <c r="E2" s="342" t="s">
        <v>39</v>
      </c>
      <c r="F2" s="342"/>
      <c r="G2" s="611" t="str">
        <f>'嘉義'!F3</f>
        <v>星期一</v>
      </c>
      <c r="H2" s="612"/>
      <c r="I2" s="343"/>
      <c r="J2" s="606"/>
      <c r="K2" s="614"/>
      <c r="L2" s="341" t="str">
        <f>'嘉義'!H3</f>
        <v>9</v>
      </c>
      <c r="M2" s="342" t="s">
        <v>38</v>
      </c>
      <c r="N2" s="342" t="str">
        <f>'嘉義'!J3</f>
        <v>2</v>
      </c>
      <c r="O2" s="342" t="s">
        <v>39</v>
      </c>
      <c r="P2" s="342"/>
      <c r="Q2" s="611" t="str">
        <f>'嘉義'!L3</f>
        <v>星期二</v>
      </c>
      <c r="R2" s="612"/>
      <c r="S2" s="343"/>
      <c r="T2" s="606"/>
      <c r="U2" s="614"/>
      <c r="V2" s="341" t="str">
        <f>'嘉義'!N3</f>
        <v>9</v>
      </c>
      <c r="W2" s="342" t="s">
        <v>38</v>
      </c>
      <c r="X2" s="342" t="str">
        <f>'嘉義'!P3</f>
        <v>3</v>
      </c>
      <c r="Y2" s="342" t="s">
        <v>39</v>
      </c>
      <c r="Z2" s="342"/>
      <c r="AA2" s="611" t="str">
        <f>'嘉義'!R3</f>
        <v>星期三</v>
      </c>
      <c r="AB2" s="612"/>
      <c r="AC2" s="343"/>
      <c r="AD2" s="606"/>
      <c r="AE2" s="614"/>
      <c r="AF2" s="341" t="str">
        <f>'嘉義'!T3</f>
        <v>9</v>
      </c>
      <c r="AG2" s="342" t="s">
        <v>38</v>
      </c>
      <c r="AH2" s="342" t="str">
        <f>'嘉義'!V3</f>
        <v>4</v>
      </c>
      <c r="AI2" s="342" t="s">
        <v>39</v>
      </c>
      <c r="AJ2" s="342"/>
      <c r="AK2" s="611" t="str">
        <f>'嘉義'!X3</f>
        <v>星期四</v>
      </c>
      <c r="AL2" s="612"/>
      <c r="AM2" s="343"/>
      <c r="AN2" s="606"/>
      <c r="AO2" s="607"/>
      <c r="AP2" s="341" t="str">
        <f>'嘉義'!Z3</f>
        <v>9</v>
      </c>
      <c r="AQ2" s="342" t="s">
        <v>38</v>
      </c>
      <c r="AR2" s="342" t="str">
        <f>'嘉義'!AB3</f>
        <v>5</v>
      </c>
      <c r="AS2" s="342" t="s">
        <v>39</v>
      </c>
      <c r="AT2" s="342"/>
      <c r="AU2" s="611" t="str">
        <f>'嘉義'!AD3</f>
        <v>星期五</v>
      </c>
      <c r="AV2" s="612"/>
      <c r="AW2" s="347"/>
      <c r="AX2" s="598"/>
      <c r="AY2" s="599"/>
      <c r="AZ2" s="219"/>
    </row>
    <row r="3" spans="1:52" s="323" customFormat="1" ht="19.5" customHeight="1" thickBot="1">
      <c r="A3" s="621"/>
      <c r="B3" s="221" t="s">
        <v>27</v>
      </c>
      <c r="C3" s="602">
        <f>'三菜'!B12</f>
        <v>216</v>
      </c>
      <c r="D3" s="602"/>
      <c r="E3" s="602"/>
      <c r="F3" s="602"/>
      <c r="G3" s="602"/>
      <c r="H3" s="602"/>
      <c r="I3" s="345"/>
      <c r="J3" s="600"/>
      <c r="K3" s="601"/>
      <c r="L3" s="221" t="s">
        <v>27</v>
      </c>
      <c r="M3" s="602">
        <f>'三菜'!B21</f>
        <v>216</v>
      </c>
      <c r="N3" s="602"/>
      <c r="O3" s="602"/>
      <c r="P3" s="602"/>
      <c r="Q3" s="602"/>
      <c r="R3" s="602"/>
      <c r="S3" s="345"/>
      <c r="T3" s="600"/>
      <c r="U3" s="601"/>
      <c r="V3" s="339" t="s">
        <v>27</v>
      </c>
      <c r="W3" s="616">
        <f>'三菜'!B30</f>
        <v>216</v>
      </c>
      <c r="X3" s="616"/>
      <c r="Y3" s="616"/>
      <c r="Z3" s="616"/>
      <c r="AA3" s="616"/>
      <c r="AB3" s="616"/>
      <c r="AC3" s="345"/>
      <c r="AD3" s="600"/>
      <c r="AE3" s="601"/>
      <c r="AF3" s="221" t="s">
        <v>27</v>
      </c>
      <c r="AG3" s="602">
        <f>'三菜'!B39</f>
        <v>216</v>
      </c>
      <c r="AH3" s="602"/>
      <c r="AI3" s="602"/>
      <c r="AJ3" s="602"/>
      <c r="AK3" s="602"/>
      <c r="AL3" s="602"/>
      <c r="AM3" s="345"/>
      <c r="AN3" s="600"/>
      <c r="AO3" s="608"/>
      <c r="AP3" s="221" t="s">
        <v>27</v>
      </c>
      <c r="AQ3" s="602">
        <f>'三菜'!B48</f>
        <v>216</v>
      </c>
      <c r="AR3" s="602"/>
      <c r="AS3" s="602"/>
      <c r="AT3" s="602"/>
      <c r="AU3" s="602"/>
      <c r="AV3" s="602"/>
      <c r="AW3" s="346"/>
      <c r="AX3" s="600"/>
      <c r="AY3" s="601"/>
      <c r="AZ3" s="241"/>
    </row>
    <row r="4" spans="1:52" s="237" customFormat="1" ht="19.5" customHeight="1" thickBot="1">
      <c r="A4" s="621"/>
      <c r="B4" s="322" t="s">
        <v>122</v>
      </c>
      <c r="C4" s="603">
        <f>'嘉義'!C5</f>
      </c>
      <c r="D4" s="604"/>
      <c r="E4" s="604"/>
      <c r="F4" s="604"/>
      <c r="G4" s="604"/>
      <c r="H4" s="605"/>
      <c r="I4" s="345"/>
      <c r="J4" s="609"/>
      <c r="K4" s="615"/>
      <c r="L4" s="322" t="s">
        <v>122</v>
      </c>
      <c r="M4" s="603">
        <f>'嘉義'!I5</f>
      </c>
      <c r="N4" s="604"/>
      <c r="O4" s="604"/>
      <c r="P4" s="604"/>
      <c r="Q4" s="604"/>
      <c r="R4" s="605"/>
      <c r="S4" s="345"/>
      <c r="T4" s="609"/>
      <c r="U4" s="615"/>
      <c r="V4" s="322" t="s">
        <v>122</v>
      </c>
      <c r="W4" s="603">
        <f>'嘉義'!O5</f>
      </c>
      <c r="X4" s="604"/>
      <c r="Y4" s="604"/>
      <c r="Z4" s="604"/>
      <c r="AA4" s="604"/>
      <c r="AB4" s="605"/>
      <c r="AC4" s="345"/>
      <c r="AD4" s="609"/>
      <c r="AE4" s="615"/>
      <c r="AF4" s="322" t="s">
        <v>122</v>
      </c>
      <c r="AG4" s="603">
        <f>'嘉義'!U5</f>
      </c>
      <c r="AH4" s="604"/>
      <c r="AI4" s="604"/>
      <c r="AJ4" s="604"/>
      <c r="AK4" s="604"/>
      <c r="AL4" s="605"/>
      <c r="AM4" s="345"/>
      <c r="AN4" s="609"/>
      <c r="AO4" s="610"/>
      <c r="AP4" s="322" t="s">
        <v>122</v>
      </c>
      <c r="AQ4" s="603">
        <f>'嘉義'!AA5</f>
      </c>
      <c r="AR4" s="604"/>
      <c r="AS4" s="604"/>
      <c r="AT4" s="604"/>
      <c r="AU4" s="604"/>
      <c r="AV4" s="605"/>
      <c r="AW4" s="344"/>
      <c r="AX4" s="600"/>
      <c r="AY4" s="601"/>
      <c r="AZ4" s="340"/>
    </row>
    <row r="5" spans="1:52" s="237" customFormat="1" ht="19.5" customHeight="1" thickBot="1">
      <c r="A5" s="622"/>
      <c r="B5" s="350" t="s">
        <v>123</v>
      </c>
      <c r="C5" s="613" t="s">
        <v>126</v>
      </c>
      <c r="D5" s="613"/>
      <c r="E5" s="613"/>
      <c r="F5" s="613"/>
      <c r="G5" s="351" t="s">
        <v>127</v>
      </c>
      <c r="H5" s="352" t="s">
        <v>128</v>
      </c>
      <c r="I5" s="352" t="s">
        <v>129</v>
      </c>
      <c r="J5" s="353" t="s">
        <v>130</v>
      </c>
      <c r="K5" s="353" t="s">
        <v>131</v>
      </c>
      <c r="L5" s="350" t="s">
        <v>123</v>
      </c>
      <c r="M5" s="613" t="s">
        <v>126</v>
      </c>
      <c r="N5" s="613"/>
      <c r="O5" s="613"/>
      <c r="P5" s="613"/>
      <c r="Q5" s="354" t="s">
        <v>127</v>
      </c>
      <c r="R5" s="352" t="s">
        <v>128</v>
      </c>
      <c r="S5" s="352" t="s">
        <v>129</v>
      </c>
      <c r="T5" s="353" t="s">
        <v>130</v>
      </c>
      <c r="U5" s="353" t="s">
        <v>131</v>
      </c>
      <c r="V5" s="350" t="s">
        <v>123</v>
      </c>
      <c r="W5" s="613" t="s">
        <v>126</v>
      </c>
      <c r="X5" s="613"/>
      <c r="Y5" s="613"/>
      <c r="Z5" s="613"/>
      <c r="AA5" s="354" t="s">
        <v>127</v>
      </c>
      <c r="AB5" s="352" t="s">
        <v>128</v>
      </c>
      <c r="AC5" s="352" t="s">
        <v>129</v>
      </c>
      <c r="AD5" s="353" t="s">
        <v>130</v>
      </c>
      <c r="AE5" s="353" t="s">
        <v>131</v>
      </c>
      <c r="AF5" s="350" t="s">
        <v>123</v>
      </c>
      <c r="AG5" s="613" t="s">
        <v>126</v>
      </c>
      <c r="AH5" s="613"/>
      <c r="AI5" s="613"/>
      <c r="AJ5" s="613"/>
      <c r="AK5" s="354" t="s">
        <v>127</v>
      </c>
      <c r="AL5" s="352" t="s">
        <v>128</v>
      </c>
      <c r="AM5" s="355" t="s">
        <v>129</v>
      </c>
      <c r="AN5" s="353" t="s">
        <v>130</v>
      </c>
      <c r="AO5" s="354" t="s">
        <v>131</v>
      </c>
      <c r="AP5" s="350" t="s">
        <v>123</v>
      </c>
      <c r="AQ5" s="613" t="s">
        <v>126</v>
      </c>
      <c r="AR5" s="613"/>
      <c r="AS5" s="613"/>
      <c r="AT5" s="613"/>
      <c r="AU5" s="354" t="s">
        <v>127</v>
      </c>
      <c r="AV5" s="352" t="s">
        <v>128</v>
      </c>
      <c r="AW5" s="352" t="s">
        <v>129</v>
      </c>
      <c r="AX5" s="349" t="s">
        <v>130</v>
      </c>
      <c r="AY5" s="348" t="s">
        <v>131</v>
      </c>
      <c r="AZ5" s="340"/>
    </row>
    <row r="6" spans="1:52" s="220" customFormat="1" ht="19.5" customHeight="1" thickBot="1">
      <c r="A6" s="617" t="s">
        <v>132</v>
      </c>
      <c r="B6" s="558" t="str">
        <f>'三菜'!E4</f>
        <v>咖哩雞</v>
      </c>
      <c r="C6" s="572" t="str">
        <f>'三菜'!E5</f>
        <v>雞腿丁CAS　　　　15Kg</v>
      </c>
      <c r="D6" s="572"/>
      <c r="E6" s="572"/>
      <c r="F6" s="572"/>
      <c r="G6" s="359"/>
      <c r="H6" s="360" t="s">
        <v>133</v>
      </c>
      <c r="I6" s="222" t="e">
        <f aca="true" t="shared" si="0" ref="I6:I33">(G6*1000)/$I$4</f>
        <v>#DIV/0!</v>
      </c>
      <c r="J6" s="223"/>
      <c r="K6" s="223">
        <f aca="true" t="shared" si="1" ref="K6:K23">J6*G6</f>
        <v>0</v>
      </c>
      <c r="L6" s="558" t="str">
        <f>'三菜'!E13</f>
        <v>蘿蔔燒肉</v>
      </c>
      <c r="M6" s="572" t="str">
        <f>'三菜'!E14</f>
        <v>中排肉(立大) 　　15Kg</v>
      </c>
      <c r="N6" s="572"/>
      <c r="O6" s="572"/>
      <c r="P6" s="572"/>
      <c r="Q6" s="361"/>
      <c r="R6" s="362" t="s">
        <v>133</v>
      </c>
      <c r="S6" s="224" t="e">
        <f aca="true" t="shared" si="2" ref="S6:S34">(Q6*1000)/$S$4</f>
        <v>#DIV/0!</v>
      </c>
      <c r="T6" s="223"/>
      <c r="U6" s="223">
        <f aca="true" t="shared" si="3" ref="U6:U23">T6*Q6</f>
        <v>0</v>
      </c>
      <c r="V6" s="558" t="str">
        <f>'三菜'!E22</f>
        <v>臘香蛋炒飯</v>
      </c>
      <c r="W6" s="572" t="str">
        <f>'三菜'!E23</f>
        <v>玉米粒 　　　　　5Kg</v>
      </c>
      <c r="X6" s="572"/>
      <c r="Y6" s="572"/>
      <c r="Z6" s="572"/>
      <c r="AA6" s="363"/>
      <c r="AB6" s="362" t="s">
        <v>133</v>
      </c>
      <c r="AC6" s="224" t="e">
        <f aca="true" t="shared" si="4" ref="AC6:AC34">(AA6*1000)/$AC$4</f>
        <v>#DIV/0!</v>
      </c>
      <c r="AD6" s="223"/>
      <c r="AE6" s="223">
        <f>AD6*AA6</f>
        <v>0</v>
      </c>
      <c r="AF6" s="558" t="str">
        <f>'三菜'!E31</f>
        <v>黃金柳葉魚</v>
      </c>
      <c r="AG6" s="572" t="str">
        <f>'三菜'!E32</f>
        <v>柳葉魚(裹粉) 　452尾</v>
      </c>
      <c r="AH6" s="572"/>
      <c r="AI6" s="572"/>
      <c r="AJ6" s="572"/>
      <c r="AK6" s="364"/>
      <c r="AL6" s="362" t="s">
        <v>133</v>
      </c>
      <c r="AM6" s="225" t="e">
        <f aca="true" t="shared" si="5" ref="AM6:AM34">(AK6*1000)/$AM$4</f>
        <v>#DIV/0!</v>
      </c>
      <c r="AN6" s="365"/>
      <c r="AO6" s="226">
        <f aca="true" t="shared" si="6" ref="AO6:AO23">AN6*AK6</f>
        <v>0</v>
      </c>
      <c r="AP6" s="558" t="str">
        <f>'三菜'!E40</f>
        <v>鐵板雞丁</v>
      </c>
      <c r="AQ6" s="572" t="str">
        <f>'三菜'!E41</f>
        <v>素雞丁 　　　　　9Kg</v>
      </c>
      <c r="AR6" s="572"/>
      <c r="AS6" s="572"/>
      <c r="AT6" s="572"/>
      <c r="AU6" s="364"/>
      <c r="AV6" s="362" t="s">
        <v>133</v>
      </c>
      <c r="AW6" s="225" t="e">
        <f aca="true" t="shared" si="7" ref="AW6:AW34">(AU6*1000)/$AW$4</f>
        <v>#DIV/0!</v>
      </c>
      <c r="AX6" s="231"/>
      <c r="AY6" s="236">
        <f aca="true" t="shared" si="8" ref="AY6:AY12">AX6*AU6</f>
        <v>0</v>
      </c>
      <c r="AZ6" s="219"/>
    </row>
    <row r="7" spans="1:52" s="220" customFormat="1" ht="19.5" customHeight="1" thickBot="1">
      <c r="A7" s="618"/>
      <c r="B7" s="559"/>
      <c r="C7" s="573" t="str">
        <f>'三菜'!E6</f>
        <v>馬鈴薯中丁 　　　5Kg</v>
      </c>
      <c r="D7" s="573"/>
      <c r="E7" s="573"/>
      <c r="F7" s="573"/>
      <c r="G7" s="332"/>
      <c r="H7" s="227" t="s">
        <v>133</v>
      </c>
      <c r="I7" s="222" t="e">
        <f t="shared" si="0"/>
        <v>#DIV/0!</v>
      </c>
      <c r="J7" s="223"/>
      <c r="K7" s="223">
        <f t="shared" si="1"/>
        <v>0</v>
      </c>
      <c r="L7" s="559"/>
      <c r="M7" s="573" t="str">
        <f>'三菜'!E15</f>
        <v>白蘿蔔中丁 　　　8Kg</v>
      </c>
      <c r="N7" s="573"/>
      <c r="O7" s="573"/>
      <c r="P7" s="573"/>
      <c r="Q7" s="330"/>
      <c r="R7" s="228" t="s">
        <v>133</v>
      </c>
      <c r="S7" s="224" t="e">
        <f t="shared" si="2"/>
        <v>#DIV/0!</v>
      </c>
      <c r="T7" s="223"/>
      <c r="U7" s="223">
        <f t="shared" si="3"/>
        <v>0</v>
      </c>
      <c r="V7" s="559"/>
      <c r="W7" s="573" t="str">
        <f>'三菜'!E24</f>
        <v>香腸片 　　　　　5Kg</v>
      </c>
      <c r="X7" s="573"/>
      <c r="Y7" s="573"/>
      <c r="Z7" s="573"/>
      <c r="AA7" s="328"/>
      <c r="AB7" s="228" t="s">
        <v>133</v>
      </c>
      <c r="AC7" s="224" t="e">
        <f t="shared" si="4"/>
        <v>#DIV/0!</v>
      </c>
      <c r="AD7" s="223"/>
      <c r="AE7" s="223"/>
      <c r="AF7" s="559"/>
      <c r="AG7" s="573">
        <f>'三菜'!E33</f>
        <v>0</v>
      </c>
      <c r="AH7" s="573"/>
      <c r="AI7" s="573"/>
      <c r="AJ7" s="573"/>
      <c r="AK7" s="324"/>
      <c r="AL7" s="228" t="s">
        <v>133</v>
      </c>
      <c r="AM7" s="225" t="e">
        <f t="shared" si="5"/>
        <v>#DIV/0!</v>
      </c>
      <c r="AN7" s="229"/>
      <c r="AO7" s="226">
        <f t="shared" si="6"/>
        <v>0</v>
      </c>
      <c r="AP7" s="559"/>
      <c r="AQ7" s="573" t="str">
        <f>'三菜'!E42</f>
        <v>玉米粒 　　　　　4Kg</v>
      </c>
      <c r="AR7" s="573"/>
      <c r="AS7" s="573"/>
      <c r="AT7" s="573"/>
      <c r="AU7" s="324"/>
      <c r="AV7" s="228" t="s">
        <v>133</v>
      </c>
      <c r="AW7" s="225" t="e">
        <f t="shared" si="7"/>
        <v>#DIV/0!</v>
      </c>
      <c r="AX7" s="230"/>
      <c r="AY7" s="226">
        <f t="shared" si="8"/>
        <v>0</v>
      </c>
      <c r="AZ7" s="219"/>
    </row>
    <row r="8" spans="1:52" s="220" customFormat="1" ht="19.5" customHeight="1" thickBot="1">
      <c r="A8" s="618"/>
      <c r="B8" s="559"/>
      <c r="C8" s="573" t="str">
        <f>'三菜'!E7</f>
        <v>洋蔥片 　　　　　3Kg</v>
      </c>
      <c r="D8" s="573"/>
      <c r="E8" s="573"/>
      <c r="F8" s="573"/>
      <c r="G8" s="332"/>
      <c r="H8" s="227" t="s">
        <v>133</v>
      </c>
      <c r="I8" s="222" t="e">
        <f t="shared" si="0"/>
        <v>#DIV/0!</v>
      </c>
      <c r="J8" s="223"/>
      <c r="K8" s="223">
        <f t="shared" si="1"/>
        <v>0</v>
      </c>
      <c r="L8" s="559"/>
      <c r="M8" s="573" t="str">
        <f>'三菜'!E16</f>
        <v>紅蘿蔔中丁 　　　2Kg</v>
      </c>
      <c r="N8" s="573"/>
      <c r="O8" s="573"/>
      <c r="P8" s="573"/>
      <c r="Q8" s="330"/>
      <c r="R8" s="228" t="s">
        <v>133</v>
      </c>
      <c r="S8" s="224" t="e">
        <f t="shared" si="2"/>
        <v>#DIV/0!</v>
      </c>
      <c r="T8" s="223"/>
      <c r="U8" s="223">
        <f t="shared" si="3"/>
        <v>0</v>
      </c>
      <c r="V8" s="559"/>
      <c r="W8" s="573" t="str">
        <f>'三菜'!E25</f>
        <v>蛋 　　　　　　　5Kg</v>
      </c>
      <c r="X8" s="573"/>
      <c r="Y8" s="573"/>
      <c r="Z8" s="573"/>
      <c r="AA8" s="328"/>
      <c r="AB8" s="228" t="s">
        <v>133</v>
      </c>
      <c r="AC8" s="224" t="e">
        <f t="shared" si="4"/>
        <v>#DIV/0!</v>
      </c>
      <c r="AD8" s="223"/>
      <c r="AE8" s="223">
        <f>AD8*AA8</f>
        <v>0</v>
      </c>
      <c r="AF8" s="559"/>
      <c r="AG8" s="573">
        <f>'三菜'!E34</f>
        <v>0</v>
      </c>
      <c r="AH8" s="573"/>
      <c r="AI8" s="573"/>
      <c r="AJ8" s="573"/>
      <c r="AK8" s="324"/>
      <c r="AL8" s="228" t="s">
        <v>133</v>
      </c>
      <c r="AM8" s="225" t="e">
        <f t="shared" si="5"/>
        <v>#DIV/0!</v>
      </c>
      <c r="AN8" s="229"/>
      <c r="AO8" s="226">
        <f t="shared" si="6"/>
        <v>0</v>
      </c>
      <c r="AP8" s="559"/>
      <c r="AQ8" s="573" t="str">
        <f>'三菜'!E43</f>
        <v>洋蔥中丁 　　　　4Kg</v>
      </c>
      <c r="AR8" s="573"/>
      <c r="AS8" s="573"/>
      <c r="AT8" s="573"/>
      <c r="AU8" s="324"/>
      <c r="AV8" s="228" t="s">
        <v>133</v>
      </c>
      <c r="AW8" s="225" t="e">
        <f t="shared" si="7"/>
        <v>#DIV/0!</v>
      </c>
      <c r="AX8" s="230"/>
      <c r="AY8" s="226">
        <f t="shared" si="8"/>
        <v>0</v>
      </c>
      <c r="AZ8" s="219"/>
    </row>
    <row r="9" spans="1:52" s="220" customFormat="1" ht="19.5" customHeight="1" thickBot="1">
      <c r="A9" s="618"/>
      <c r="B9" s="559"/>
      <c r="C9" s="573" t="str">
        <f>'三菜'!E8</f>
        <v>紅蘿蔔中丁 　　　1Kg</v>
      </c>
      <c r="D9" s="573"/>
      <c r="E9" s="573"/>
      <c r="F9" s="573"/>
      <c r="G9" s="332"/>
      <c r="H9" s="227" t="s">
        <v>133</v>
      </c>
      <c r="I9" s="222" t="e">
        <f t="shared" si="0"/>
        <v>#DIV/0!</v>
      </c>
      <c r="J9" s="223"/>
      <c r="K9" s="223">
        <f t="shared" si="1"/>
        <v>0</v>
      </c>
      <c r="L9" s="559"/>
      <c r="M9" s="573" t="str">
        <f>'三菜'!E17</f>
        <v>青蔥段 　　　　0.2Kg</v>
      </c>
      <c r="N9" s="573"/>
      <c r="O9" s="573"/>
      <c r="P9" s="573"/>
      <c r="Q9" s="330"/>
      <c r="R9" s="228" t="s">
        <v>133</v>
      </c>
      <c r="S9" s="224" t="e">
        <f t="shared" si="2"/>
        <v>#DIV/0!</v>
      </c>
      <c r="T9" s="223"/>
      <c r="U9" s="223">
        <f t="shared" si="3"/>
        <v>0</v>
      </c>
      <c r="V9" s="559"/>
      <c r="W9" s="573" t="str">
        <f>'三菜'!F23</f>
        <v>洋蔥小丁 　　　　3Kg</v>
      </c>
      <c r="X9" s="573"/>
      <c r="Y9" s="573"/>
      <c r="Z9" s="573"/>
      <c r="AA9" s="328"/>
      <c r="AB9" s="228" t="s">
        <v>133</v>
      </c>
      <c r="AC9" s="224" t="e">
        <f t="shared" si="4"/>
        <v>#DIV/0!</v>
      </c>
      <c r="AD9" s="223"/>
      <c r="AE9" s="223">
        <f>AD9*AA8</f>
        <v>0</v>
      </c>
      <c r="AF9" s="559"/>
      <c r="AG9" s="573">
        <f>'三菜'!E35</f>
        <v>0</v>
      </c>
      <c r="AH9" s="573"/>
      <c r="AI9" s="573"/>
      <c r="AJ9" s="573"/>
      <c r="AK9" s="324"/>
      <c r="AL9" s="228" t="s">
        <v>133</v>
      </c>
      <c r="AM9" s="225" t="e">
        <f t="shared" si="5"/>
        <v>#DIV/0!</v>
      </c>
      <c r="AN9" s="229"/>
      <c r="AO9" s="226">
        <f t="shared" si="6"/>
        <v>0</v>
      </c>
      <c r="AP9" s="559"/>
      <c r="AQ9" s="573" t="str">
        <f>'三菜'!E44</f>
        <v>青椒中丁 　　　　1Kg</v>
      </c>
      <c r="AR9" s="573"/>
      <c r="AS9" s="573"/>
      <c r="AT9" s="573"/>
      <c r="AU9" s="324"/>
      <c r="AV9" s="228" t="s">
        <v>133</v>
      </c>
      <c r="AW9" s="225" t="e">
        <f t="shared" si="7"/>
        <v>#DIV/0!</v>
      </c>
      <c r="AX9" s="230"/>
      <c r="AY9" s="226">
        <f t="shared" si="8"/>
        <v>0</v>
      </c>
      <c r="AZ9" s="219"/>
    </row>
    <row r="10" spans="1:52" s="220" customFormat="1" ht="19.5" customHeight="1" thickBot="1">
      <c r="A10" s="618"/>
      <c r="B10" s="559"/>
      <c r="C10" s="573" t="str">
        <f>'三菜'!E9</f>
        <v>咖哩粉(盒) 　　　自備</v>
      </c>
      <c r="D10" s="573"/>
      <c r="E10" s="573"/>
      <c r="F10" s="573"/>
      <c r="G10" s="332"/>
      <c r="H10" s="227" t="s">
        <v>133</v>
      </c>
      <c r="I10" s="222" t="e">
        <f t="shared" si="0"/>
        <v>#DIV/0!</v>
      </c>
      <c r="J10" s="223"/>
      <c r="K10" s="223">
        <f t="shared" si="1"/>
        <v>0</v>
      </c>
      <c r="L10" s="559"/>
      <c r="M10" s="573" t="str">
        <f>'三菜'!E18</f>
        <v>薑片 　　　　　0.2Kg</v>
      </c>
      <c r="N10" s="573"/>
      <c r="O10" s="573"/>
      <c r="P10" s="573"/>
      <c r="Q10" s="330"/>
      <c r="R10" s="228" t="s">
        <v>133</v>
      </c>
      <c r="S10" s="224" t="e">
        <f t="shared" si="2"/>
        <v>#DIV/0!</v>
      </c>
      <c r="T10" s="223"/>
      <c r="U10" s="223">
        <f t="shared" si="3"/>
        <v>0</v>
      </c>
      <c r="V10" s="559"/>
      <c r="W10" s="573" t="str">
        <f>'三菜'!F24</f>
        <v>青豆仁 　　　　　2Kg</v>
      </c>
      <c r="X10" s="573"/>
      <c r="Y10" s="573"/>
      <c r="Z10" s="573"/>
      <c r="AA10" s="328"/>
      <c r="AB10" s="228" t="s">
        <v>133</v>
      </c>
      <c r="AC10" s="224" t="e">
        <f t="shared" si="4"/>
        <v>#DIV/0!</v>
      </c>
      <c r="AD10" s="223"/>
      <c r="AE10" s="223">
        <f>AD10*AA9</f>
        <v>0</v>
      </c>
      <c r="AF10" s="559"/>
      <c r="AG10" s="573">
        <f>'三菜'!E36</f>
        <v>0</v>
      </c>
      <c r="AH10" s="573"/>
      <c r="AI10" s="573"/>
      <c r="AJ10" s="573"/>
      <c r="AK10" s="324"/>
      <c r="AL10" s="228" t="s">
        <v>133</v>
      </c>
      <c r="AM10" s="225" t="e">
        <f t="shared" si="5"/>
        <v>#DIV/0!</v>
      </c>
      <c r="AN10" s="229"/>
      <c r="AO10" s="226">
        <f t="shared" si="6"/>
        <v>0</v>
      </c>
      <c r="AP10" s="559"/>
      <c r="AQ10" s="573">
        <f>'三菜'!E45</f>
        <v>0</v>
      </c>
      <c r="AR10" s="573"/>
      <c r="AS10" s="573"/>
      <c r="AT10" s="573"/>
      <c r="AU10" s="324"/>
      <c r="AV10" s="228" t="s">
        <v>133</v>
      </c>
      <c r="AW10" s="225" t="e">
        <f t="shared" si="7"/>
        <v>#DIV/0!</v>
      </c>
      <c r="AX10" s="230"/>
      <c r="AY10" s="226">
        <f t="shared" si="8"/>
        <v>0</v>
      </c>
      <c r="AZ10" s="219"/>
    </row>
    <row r="11" spans="1:52" s="220" customFormat="1" ht="19.5" customHeight="1" thickBot="1">
      <c r="A11" s="618"/>
      <c r="B11" s="559"/>
      <c r="C11" s="573">
        <f>'三菜'!E10</f>
        <v>0</v>
      </c>
      <c r="D11" s="573"/>
      <c r="E11" s="573"/>
      <c r="F11" s="573"/>
      <c r="G11" s="332"/>
      <c r="H11" s="227" t="s">
        <v>133</v>
      </c>
      <c r="I11" s="222" t="e">
        <f t="shared" si="0"/>
        <v>#DIV/0!</v>
      </c>
      <c r="J11" s="223"/>
      <c r="K11" s="223">
        <f t="shared" si="1"/>
        <v>0</v>
      </c>
      <c r="L11" s="559"/>
      <c r="M11" s="573">
        <f>'三菜'!E19</f>
        <v>0</v>
      </c>
      <c r="N11" s="573"/>
      <c r="O11" s="573"/>
      <c r="P11" s="573"/>
      <c r="Q11" s="330"/>
      <c r="R11" s="228" t="s">
        <v>133</v>
      </c>
      <c r="S11" s="224" t="e">
        <f t="shared" si="2"/>
        <v>#DIV/0!</v>
      </c>
      <c r="T11" s="223"/>
      <c r="U11" s="223">
        <f t="shared" si="3"/>
        <v>0</v>
      </c>
      <c r="V11" s="559"/>
      <c r="W11" s="573" t="str">
        <f>'三菜'!E26</f>
        <v>青蔥珠 　　　　0.2Kg</v>
      </c>
      <c r="X11" s="573"/>
      <c r="Y11" s="573"/>
      <c r="Z11" s="573"/>
      <c r="AA11" s="328"/>
      <c r="AB11" s="228" t="s">
        <v>133</v>
      </c>
      <c r="AC11" s="224" t="e">
        <f t="shared" si="4"/>
        <v>#DIV/0!</v>
      </c>
      <c r="AD11" s="223"/>
      <c r="AE11" s="223">
        <f>AD11*AA10</f>
        <v>0</v>
      </c>
      <c r="AF11" s="559"/>
      <c r="AG11" s="573">
        <f>'三菜'!E37</f>
        <v>0</v>
      </c>
      <c r="AH11" s="573"/>
      <c r="AI11" s="573"/>
      <c r="AJ11" s="573"/>
      <c r="AK11" s="324"/>
      <c r="AL11" s="228" t="s">
        <v>133</v>
      </c>
      <c r="AM11" s="225" t="e">
        <f t="shared" si="5"/>
        <v>#DIV/0!</v>
      </c>
      <c r="AN11" s="229"/>
      <c r="AO11" s="226">
        <f t="shared" si="6"/>
        <v>0</v>
      </c>
      <c r="AP11" s="559"/>
      <c r="AQ11" s="573">
        <f>'三菜'!E46</f>
        <v>0</v>
      </c>
      <c r="AR11" s="573"/>
      <c r="AS11" s="573"/>
      <c r="AT11" s="573"/>
      <c r="AU11" s="324"/>
      <c r="AV11" s="228" t="s">
        <v>133</v>
      </c>
      <c r="AW11" s="225" t="e">
        <f t="shared" si="7"/>
        <v>#DIV/0!</v>
      </c>
      <c r="AX11" s="231"/>
      <c r="AY11" s="226">
        <f t="shared" si="8"/>
        <v>0</v>
      </c>
      <c r="AZ11" s="219"/>
    </row>
    <row r="12" spans="1:52" s="220" customFormat="1" ht="19.5" customHeight="1" thickBot="1">
      <c r="A12" s="618"/>
      <c r="B12" s="559"/>
      <c r="C12" s="573">
        <f>'三菜'!E11</f>
        <v>0</v>
      </c>
      <c r="D12" s="573"/>
      <c r="E12" s="573"/>
      <c r="F12" s="573"/>
      <c r="G12" s="332"/>
      <c r="H12" s="227" t="s">
        <v>133</v>
      </c>
      <c r="I12" s="222" t="e">
        <f t="shared" si="0"/>
        <v>#DIV/0!</v>
      </c>
      <c r="J12" s="232"/>
      <c r="K12" s="223">
        <f t="shared" si="1"/>
        <v>0</v>
      </c>
      <c r="L12" s="559"/>
      <c r="M12" s="573">
        <f>'三菜'!E20</f>
        <v>0</v>
      </c>
      <c r="N12" s="573"/>
      <c r="O12" s="573"/>
      <c r="P12" s="573"/>
      <c r="Q12" s="330"/>
      <c r="R12" s="228" t="s">
        <v>133</v>
      </c>
      <c r="S12" s="224" t="e">
        <f t="shared" si="2"/>
        <v>#DIV/0!</v>
      </c>
      <c r="T12" s="223"/>
      <c r="U12" s="223">
        <f t="shared" si="3"/>
        <v>0</v>
      </c>
      <c r="V12" s="559"/>
      <c r="W12" s="573">
        <f>'三菜'!F26</f>
        <v>0</v>
      </c>
      <c r="X12" s="573"/>
      <c r="Y12" s="573"/>
      <c r="Z12" s="573"/>
      <c r="AA12" s="328"/>
      <c r="AB12" s="228" t="s">
        <v>133</v>
      </c>
      <c r="AC12" s="224" t="e">
        <f t="shared" si="4"/>
        <v>#DIV/0!</v>
      </c>
      <c r="AD12" s="223"/>
      <c r="AE12" s="223">
        <f>AD12*AA11</f>
        <v>0</v>
      </c>
      <c r="AF12" s="559"/>
      <c r="AG12" s="573">
        <f>'三菜'!E38</f>
        <v>0</v>
      </c>
      <c r="AH12" s="573"/>
      <c r="AI12" s="573"/>
      <c r="AJ12" s="573"/>
      <c r="AK12" s="325"/>
      <c r="AL12" s="228" t="s">
        <v>133</v>
      </c>
      <c r="AM12" s="225" t="e">
        <f t="shared" si="5"/>
        <v>#DIV/0!</v>
      </c>
      <c r="AN12" s="229"/>
      <c r="AO12" s="226">
        <f t="shared" si="6"/>
        <v>0</v>
      </c>
      <c r="AP12" s="559"/>
      <c r="AQ12" s="573">
        <f>'三菜'!E47</f>
        <v>0</v>
      </c>
      <c r="AR12" s="573"/>
      <c r="AS12" s="573"/>
      <c r="AT12" s="573"/>
      <c r="AU12" s="325"/>
      <c r="AV12" s="228" t="s">
        <v>133</v>
      </c>
      <c r="AW12" s="225" t="e">
        <f t="shared" si="7"/>
        <v>#DIV/0!</v>
      </c>
      <c r="AX12" s="230"/>
      <c r="AY12" s="226">
        <f t="shared" si="8"/>
        <v>0</v>
      </c>
      <c r="AZ12" s="219"/>
    </row>
    <row r="13" spans="1:52" s="237" customFormat="1" ht="19.5" customHeight="1" thickBot="1">
      <c r="A13" s="619"/>
      <c r="B13" s="560"/>
      <c r="C13" s="574">
        <f>'三菜'!E12</f>
        <v>0</v>
      </c>
      <c r="D13" s="574"/>
      <c r="E13" s="574"/>
      <c r="F13" s="574"/>
      <c r="G13" s="333"/>
      <c r="H13" s="233" t="s">
        <v>133</v>
      </c>
      <c r="I13" s="222" t="e">
        <f t="shared" si="0"/>
        <v>#DIV/0!</v>
      </c>
      <c r="J13" s="223"/>
      <c r="K13" s="223">
        <f t="shared" si="1"/>
        <v>0</v>
      </c>
      <c r="L13" s="560"/>
      <c r="M13" s="574">
        <f>'三菜'!E21</f>
        <v>0</v>
      </c>
      <c r="N13" s="574"/>
      <c r="O13" s="574"/>
      <c r="P13" s="574"/>
      <c r="Q13" s="331"/>
      <c r="R13" s="234" t="s">
        <v>133</v>
      </c>
      <c r="S13" s="224" t="e">
        <f t="shared" si="2"/>
        <v>#DIV/0!</v>
      </c>
      <c r="T13" s="223"/>
      <c r="U13" s="223">
        <f t="shared" si="3"/>
        <v>0</v>
      </c>
      <c r="V13" s="560"/>
      <c r="W13" s="574">
        <f>'三菜'!E30</f>
        <v>0</v>
      </c>
      <c r="X13" s="574"/>
      <c r="Y13" s="574"/>
      <c r="Z13" s="574"/>
      <c r="AA13" s="329"/>
      <c r="AB13" s="234" t="s">
        <v>133</v>
      </c>
      <c r="AC13" s="224" t="e">
        <f t="shared" si="4"/>
        <v>#DIV/0!</v>
      </c>
      <c r="AD13" s="223"/>
      <c r="AE13" s="223">
        <f>AD13*AA13</f>
        <v>0</v>
      </c>
      <c r="AF13" s="560"/>
      <c r="AG13" s="574">
        <f>'三菜'!E39</f>
        <v>0</v>
      </c>
      <c r="AH13" s="574"/>
      <c r="AI13" s="574"/>
      <c r="AJ13" s="574"/>
      <c r="AK13" s="326"/>
      <c r="AL13" s="234" t="s">
        <v>133</v>
      </c>
      <c r="AM13" s="222" t="e">
        <f t="shared" si="5"/>
        <v>#DIV/0!</v>
      </c>
      <c r="AN13" s="235"/>
      <c r="AO13" s="223">
        <f t="shared" si="6"/>
        <v>0</v>
      </c>
      <c r="AP13" s="560"/>
      <c r="AQ13" s="574">
        <f>'三菜'!E48</f>
        <v>0</v>
      </c>
      <c r="AR13" s="574"/>
      <c r="AS13" s="574"/>
      <c r="AT13" s="574"/>
      <c r="AU13" s="326"/>
      <c r="AV13" s="234" t="s">
        <v>133</v>
      </c>
      <c r="AW13" s="366" t="e">
        <f t="shared" si="7"/>
        <v>#DIV/0!</v>
      </c>
      <c r="AX13" s="358"/>
      <c r="AY13" s="356">
        <f>AX21*AU21</f>
        <v>0</v>
      </c>
      <c r="AZ13" s="340"/>
    </row>
    <row r="14" spans="1:52" s="220" customFormat="1" ht="19.5" customHeight="1" thickBot="1">
      <c r="A14" s="617" t="s">
        <v>134</v>
      </c>
      <c r="B14" s="558" t="str">
        <f>'三菜'!F4</f>
        <v>珍菇拌豆干</v>
      </c>
      <c r="C14" s="571" t="str">
        <f>'三菜'!F5</f>
        <v>豆干片 　　　　　7Kg</v>
      </c>
      <c r="D14" s="571"/>
      <c r="E14" s="571"/>
      <c r="F14" s="571"/>
      <c r="G14" s="364"/>
      <c r="H14" s="362" t="s">
        <v>133</v>
      </c>
      <c r="I14" s="224" t="e">
        <f t="shared" si="0"/>
        <v>#DIV/0!</v>
      </c>
      <c r="J14" s="223"/>
      <c r="K14" s="223">
        <f t="shared" si="1"/>
        <v>0</v>
      </c>
      <c r="L14" s="558" t="str">
        <f>'三菜'!F13</f>
        <v>茄燒甜條</v>
      </c>
      <c r="M14" s="571" t="str">
        <f>'三菜'!F14</f>
        <v>洋蔥絲 　　　　　10Kg</v>
      </c>
      <c r="N14" s="571"/>
      <c r="O14" s="571"/>
      <c r="P14" s="571"/>
      <c r="Q14" s="364"/>
      <c r="R14" s="362" t="s">
        <v>133</v>
      </c>
      <c r="S14" s="224" t="e">
        <f t="shared" si="2"/>
        <v>#DIV/0!</v>
      </c>
      <c r="T14" s="223"/>
      <c r="U14" s="223">
        <f t="shared" si="3"/>
        <v>0</v>
      </c>
      <c r="V14" s="558" t="str">
        <f>'三菜'!G22</f>
        <v>黃金流沙包</v>
      </c>
      <c r="W14" s="571" t="str">
        <f>'三菜'!G23</f>
        <v>奶黃包30(欣 　　226個</v>
      </c>
      <c r="X14" s="571"/>
      <c r="Y14" s="571"/>
      <c r="Z14" s="571"/>
      <c r="AA14" s="364"/>
      <c r="AB14" s="362" t="s">
        <v>133</v>
      </c>
      <c r="AC14" s="224" t="e">
        <f t="shared" si="4"/>
        <v>#DIV/0!</v>
      </c>
      <c r="AD14" s="232"/>
      <c r="AE14" s="223">
        <f>AD14*AA13</f>
        <v>0</v>
      </c>
      <c r="AF14" s="558" t="str">
        <f>'三菜'!F31</f>
        <v>麻婆豆腐</v>
      </c>
      <c r="AG14" s="571" t="str">
        <f>'三菜'!F32</f>
        <v>粗豆腐切丁4.5k(封口) 4板</v>
      </c>
      <c r="AH14" s="571"/>
      <c r="AI14" s="571"/>
      <c r="AJ14" s="571"/>
      <c r="AK14" s="369"/>
      <c r="AL14" s="362" t="s">
        <v>133</v>
      </c>
      <c r="AM14" s="225" t="e">
        <f t="shared" si="5"/>
        <v>#DIV/0!</v>
      </c>
      <c r="AN14" s="226"/>
      <c r="AO14" s="226">
        <f t="shared" si="6"/>
        <v>0</v>
      </c>
      <c r="AP14" s="558" t="str">
        <f>'三菜'!F40</f>
        <v>紅蘿蔔炒蛋</v>
      </c>
      <c r="AQ14" s="571" t="str">
        <f>'三菜'!F41</f>
        <v>蛋 　　　　　　　10Kg</v>
      </c>
      <c r="AR14" s="571"/>
      <c r="AS14" s="571"/>
      <c r="AT14" s="571"/>
      <c r="AU14" s="369"/>
      <c r="AV14" s="362" t="s">
        <v>133</v>
      </c>
      <c r="AW14" s="225" t="e">
        <f t="shared" si="7"/>
        <v>#DIV/0!</v>
      </c>
      <c r="AX14" s="239"/>
      <c r="AY14" s="236">
        <f aca="true" t="shared" si="9" ref="AY14:AY24">AX14*AU14</f>
        <v>0</v>
      </c>
      <c r="AZ14" s="219"/>
    </row>
    <row r="15" spans="1:52" s="220" customFormat="1" ht="19.5" customHeight="1" thickBot="1">
      <c r="A15" s="618"/>
      <c r="B15" s="559"/>
      <c r="C15" s="557" t="str">
        <f>'三菜'!F6</f>
        <v>金針菇 　　　　　3Kg</v>
      </c>
      <c r="D15" s="557"/>
      <c r="E15" s="557"/>
      <c r="F15" s="557"/>
      <c r="G15" s="324"/>
      <c r="H15" s="228" t="s">
        <v>133</v>
      </c>
      <c r="I15" s="224" t="e">
        <f t="shared" si="0"/>
        <v>#DIV/0!</v>
      </c>
      <c r="J15" s="223"/>
      <c r="K15" s="223">
        <f t="shared" si="1"/>
        <v>0</v>
      </c>
      <c r="L15" s="559"/>
      <c r="M15" s="557" t="str">
        <f>'三菜'!F15</f>
        <v>小黑輪條 　　　7.5Kg</v>
      </c>
      <c r="N15" s="557"/>
      <c r="O15" s="557"/>
      <c r="P15" s="557"/>
      <c r="Q15" s="324"/>
      <c r="R15" s="228" t="s">
        <v>133</v>
      </c>
      <c r="S15" s="224" t="e">
        <f t="shared" si="2"/>
        <v>#DIV/0!</v>
      </c>
      <c r="T15" s="223"/>
      <c r="U15" s="223">
        <f t="shared" si="3"/>
        <v>0</v>
      </c>
      <c r="V15" s="559"/>
      <c r="W15" s="557" t="e">
        <f>三菜!#REF!</f>
        <v>#REF!</v>
      </c>
      <c r="X15" s="557"/>
      <c r="Y15" s="557"/>
      <c r="Z15" s="557"/>
      <c r="AA15" s="324"/>
      <c r="AB15" s="228" t="s">
        <v>133</v>
      </c>
      <c r="AC15" s="224" t="e">
        <f t="shared" si="4"/>
        <v>#DIV/0!</v>
      </c>
      <c r="AD15" s="232"/>
      <c r="AE15" s="223">
        <f>AD15*AA14</f>
        <v>0</v>
      </c>
      <c r="AF15" s="559"/>
      <c r="AG15" s="557" t="str">
        <f>'三菜'!F33</f>
        <v>絞肉 　　　　　　2Kg</v>
      </c>
      <c r="AH15" s="557"/>
      <c r="AI15" s="557"/>
      <c r="AJ15" s="557"/>
      <c r="AK15" s="324"/>
      <c r="AL15" s="228" t="s">
        <v>133</v>
      </c>
      <c r="AM15" s="225" t="e">
        <f t="shared" si="5"/>
        <v>#DIV/0!</v>
      </c>
      <c r="AN15" s="230"/>
      <c r="AO15" s="226">
        <f t="shared" si="6"/>
        <v>0</v>
      </c>
      <c r="AP15" s="559"/>
      <c r="AQ15" s="557" t="str">
        <f>'三菜'!F42</f>
        <v>紅蘿蔔絲 　　　　9Kg</v>
      </c>
      <c r="AR15" s="557"/>
      <c r="AS15" s="557"/>
      <c r="AT15" s="557"/>
      <c r="AU15" s="324"/>
      <c r="AV15" s="228" t="s">
        <v>133</v>
      </c>
      <c r="AW15" s="225" t="e">
        <f t="shared" si="7"/>
        <v>#DIV/0!</v>
      </c>
      <c r="AX15" s="229"/>
      <c r="AY15" s="367">
        <f t="shared" si="9"/>
        <v>0</v>
      </c>
      <c r="AZ15" s="340"/>
    </row>
    <row r="16" spans="1:53" s="220" customFormat="1" ht="19.5" customHeight="1" thickBot="1">
      <c r="A16" s="618"/>
      <c r="B16" s="559"/>
      <c r="C16" s="557" t="str">
        <f>'三菜'!F7</f>
        <v>紅蘿蔔絲 　　　　3Kg</v>
      </c>
      <c r="D16" s="557"/>
      <c r="E16" s="557"/>
      <c r="F16" s="557"/>
      <c r="G16" s="324"/>
      <c r="H16" s="228" t="s">
        <v>133</v>
      </c>
      <c r="I16" s="224" t="e">
        <f t="shared" si="0"/>
        <v>#DIV/0!</v>
      </c>
      <c r="J16" s="223"/>
      <c r="K16" s="223">
        <f t="shared" si="1"/>
        <v>0</v>
      </c>
      <c r="L16" s="559"/>
      <c r="M16" s="557" t="str">
        <f>'三菜'!F16</f>
        <v>蒜末 　　　　　0.2Kg</v>
      </c>
      <c r="N16" s="557"/>
      <c r="O16" s="557"/>
      <c r="P16" s="557"/>
      <c r="Q16" s="324"/>
      <c r="R16" s="228" t="s">
        <v>133</v>
      </c>
      <c r="S16" s="224" t="e">
        <f t="shared" si="2"/>
        <v>#DIV/0!</v>
      </c>
      <c r="T16" s="223"/>
      <c r="U16" s="223">
        <f t="shared" si="3"/>
        <v>0</v>
      </c>
      <c r="V16" s="559"/>
      <c r="W16" s="557" t="e">
        <f>三菜!#REF!</f>
        <v>#REF!</v>
      </c>
      <c r="X16" s="557"/>
      <c r="Y16" s="557"/>
      <c r="Z16" s="557"/>
      <c r="AA16" s="324"/>
      <c r="AB16" s="228" t="s">
        <v>133</v>
      </c>
      <c r="AC16" s="224" t="e">
        <f t="shared" si="4"/>
        <v>#DIV/0!</v>
      </c>
      <c r="AD16" s="232"/>
      <c r="AE16" s="223">
        <f aca="true" t="shared" si="10" ref="AE16:AE21">AD16*AA16</f>
        <v>0</v>
      </c>
      <c r="AF16" s="559"/>
      <c r="AG16" s="557" t="str">
        <f>'三菜'!F34</f>
        <v>紅蘿蔔小丁 　　　1Kg</v>
      </c>
      <c r="AH16" s="557"/>
      <c r="AI16" s="557"/>
      <c r="AJ16" s="557"/>
      <c r="AK16" s="325"/>
      <c r="AL16" s="228" t="s">
        <v>133</v>
      </c>
      <c r="AM16" s="225" t="e">
        <f t="shared" si="5"/>
        <v>#DIV/0!</v>
      </c>
      <c r="AN16" s="230"/>
      <c r="AO16" s="226">
        <f t="shared" si="6"/>
        <v>0</v>
      </c>
      <c r="AP16" s="559"/>
      <c r="AQ16" s="557">
        <f>'三菜'!F43</f>
        <v>0</v>
      </c>
      <c r="AR16" s="557"/>
      <c r="AS16" s="557"/>
      <c r="AT16" s="557"/>
      <c r="AU16" s="325"/>
      <c r="AV16" s="228" t="s">
        <v>133</v>
      </c>
      <c r="AW16" s="225" t="e">
        <f t="shared" si="7"/>
        <v>#DIV/0!</v>
      </c>
      <c r="AX16" s="229"/>
      <c r="AY16" s="226">
        <f t="shared" si="9"/>
        <v>0</v>
      </c>
      <c r="AZ16" s="597"/>
      <c r="BA16" s="237"/>
    </row>
    <row r="17" spans="1:53" s="220" customFormat="1" ht="19.5" customHeight="1" thickBot="1">
      <c r="A17" s="618"/>
      <c r="B17" s="559"/>
      <c r="C17" s="557" t="str">
        <f>'三菜'!F8</f>
        <v>榨菜絲 　　　　　2Kg</v>
      </c>
      <c r="D17" s="557"/>
      <c r="E17" s="557"/>
      <c r="F17" s="557"/>
      <c r="G17" s="324"/>
      <c r="H17" s="228" t="s">
        <v>133</v>
      </c>
      <c r="I17" s="224" t="e">
        <f t="shared" si="0"/>
        <v>#DIV/0!</v>
      </c>
      <c r="J17" s="223"/>
      <c r="K17" s="223">
        <f t="shared" si="1"/>
        <v>0</v>
      </c>
      <c r="L17" s="559"/>
      <c r="M17" s="557" t="str">
        <f>'三菜'!F17</f>
        <v>蕃茄醬(可果)塑 　自備</v>
      </c>
      <c r="N17" s="557"/>
      <c r="O17" s="557"/>
      <c r="P17" s="557"/>
      <c r="Q17" s="324"/>
      <c r="R17" s="228" t="s">
        <v>133</v>
      </c>
      <c r="S17" s="224" t="e">
        <f t="shared" si="2"/>
        <v>#DIV/0!</v>
      </c>
      <c r="T17" s="223"/>
      <c r="U17" s="223">
        <f t="shared" si="3"/>
        <v>0</v>
      </c>
      <c r="V17" s="559"/>
      <c r="W17" s="557" t="e">
        <f>三菜!#REF!</f>
        <v>#REF!</v>
      </c>
      <c r="X17" s="557"/>
      <c r="Y17" s="557"/>
      <c r="Z17" s="557"/>
      <c r="AA17" s="324"/>
      <c r="AB17" s="228" t="s">
        <v>133</v>
      </c>
      <c r="AC17" s="224" t="e">
        <f t="shared" si="4"/>
        <v>#DIV/0!</v>
      </c>
      <c r="AD17" s="232"/>
      <c r="AE17" s="223">
        <f t="shared" si="10"/>
        <v>0</v>
      </c>
      <c r="AF17" s="559"/>
      <c r="AG17" s="557" t="str">
        <f>'三菜'!F35</f>
        <v>青蔥珠 　　　　0.2Kg</v>
      </c>
      <c r="AH17" s="557"/>
      <c r="AI17" s="557"/>
      <c r="AJ17" s="557"/>
      <c r="AK17" s="325"/>
      <c r="AL17" s="228" t="s">
        <v>133</v>
      </c>
      <c r="AM17" s="225" t="e">
        <f t="shared" si="5"/>
        <v>#DIV/0!</v>
      </c>
      <c r="AN17" s="230"/>
      <c r="AO17" s="226">
        <f t="shared" si="6"/>
        <v>0</v>
      </c>
      <c r="AP17" s="559"/>
      <c r="AQ17" s="557">
        <f>'三菜'!F44</f>
        <v>0</v>
      </c>
      <c r="AR17" s="557"/>
      <c r="AS17" s="557"/>
      <c r="AT17" s="557"/>
      <c r="AU17" s="325"/>
      <c r="AV17" s="228" t="s">
        <v>133</v>
      </c>
      <c r="AW17" s="225" t="e">
        <f t="shared" si="7"/>
        <v>#DIV/0!</v>
      </c>
      <c r="AX17" s="229"/>
      <c r="AY17" s="226">
        <f t="shared" si="9"/>
        <v>0</v>
      </c>
      <c r="AZ17" s="597"/>
      <c r="BA17" s="237"/>
    </row>
    <row r="18" spans="1:53" s="220" customFormat="1" ht="19.5" customHeight="1" thickBot="1">
      <c r="A18" s="618"/>
      <c r="B18" s="559"/>
      <c r="C18" s="557" t="str">
        <f>'三菜'!F9</f>
        <v>木耳絲 　　　　　1Kg</v>
      </c>
      <c r="D18" s="557"/>
      <c r="E18" s="557"/>
      <c r="F18" s="557"/>
      <c r="G18" s="324"/>
      <c r="H18" s="228" t="s">
        <v>133</v>
      </c>
      <c r="I18" s="224" t="e">
        <f t="shared" si="0"/>
        <v>#DIV/0!</v>
      </c>
      <c r="J18" s="223"/>
      <c r="K18" s="223">
        <f t="shared" si="1"/>
        <v>0</v>
      </c>
      <c r="L18" s="559"/>
      <c r="M18" s="557">
        <f>'三菜'!F18</f>
        <v>0</v>
      </c>
      <c r="N18" s="557"/>
      <c r="O18" s="557"/>
      <c r="P18" s="557"/>
      <c r="Q18" s="324"/>
      <c r="R18" s="228" t="s">
        <v>133</v>
      </c>
      <c r="S18" s="224" t="e">
        <f t="shared" si="2"/>
        <v>#DIV/0!</v>
      </c>
      <c r="T18" s="223"/>
      <c r="U18" s="223">
        <f t="shared" si="3"/>
        <v>0</v>
      </c>
      <c r="V18" s="559"/>
      <c r="W18" s="557">
        <f>'三菜'!F27</f>
        <v>0</v>
      </c>
      <c r="X18" s="557"/>
      <c r="Y18" s="557"/>
      <c r="Z18" s="557"/>
      <c r="AA18" s="324"/>
      <c r="AB18" s="228" t="s">
        <v>133</v>
      </c>
      <c r="AC18" s="224" t="e">
        <f t="shared" si="4"/>
        <v>#DIV/0!</v>
      </c>
      <c r="AD18" s="232"/>
      <c r="AE18" s="223">
        <f t="shared" si="10"/>
        <v>0</v>
      </c>
      <c r="AF18" s="559"/>
      <c r="AG18" s="557" t="str">
        <f>'三菜'!F36</f>
        <v>豆瓣醬(3k) 　　　自備</v>
      </c>
      <c r="AH18" s="557"/>
      <c r="AI18" s="557"/>
      <c r="AJ18" s="557"/>
      <c r="AK18" s="325"/>
      <c r="AL18" s="228" t="s">
        <v>133</v>
      </c>
      <c r="AM18" s="225" t="e">
        <f t="shared" si="5"/>
        <v>#DIV/0!</v>
      </c>
      <c r="AN18" s="230"/>
      <c r="AO18" s="226">
        <f t="shared" si="6"/>
        <v>0</v>
      </c>
      <c r="AP18" s="559"/>
      <c r="AQ18" s="557">
        <f>'三菜'!F45</f>
        <v>0</v>
      </c>
      <c r="AR18" s="557"/>
      <c r="AS18" s="557"/>
      <c r="AT18" s="557"/>
      <c r="AU18" s="325"/>
      <c r="AV18" s="228" t="s">
        <v>133</v>
      </c>
      <c r="AW18" s="225" t="e">
        <f t="shared" si="7"/>
        <v>#DIV/0!</v>
      </c>
      <c r="AX18" s="229"/>
      <c r="AY18" s="226">
        <f t="shared" si="9"/>
        <v>0</v>
      </c>
      <c r="AZ18" s="597"/>
      <c r="BA18" s="237"/>
    </row>
    <row r="19" spans="1:53" s="220" customFormat="1" ht="19.5" customHeight="1" thickBot="1">
      <c r="A19" s="618"/>
      <c r="B19" s="559"/>
      <c r="C19" s="557">
        <f>'三菜'!F10</f>
        <v>0</v>
      </c>
      <c r="D19" s="557"/>
      <c r="E19" s="557"/>
      <c r="F19" s="557"/>
      <c r="G19" s="324"/>
      <c r="H19" s="228" t="s">
        <v>133</v>
      </c>
      <c r="I19" s="224" t="e">
        <f>(G19*1000)/$I$4</f>
        <v>#DIV/0!</v>
      </c>
      <c r="J19" s="223"/>
      <c r="K19" s="223">
        <f>J19*G19</f>
        <v>0</v>
      </c>
      <c r="L19" s="559"/>
      <c r="M19" s="557">
        <f>'三菜'!F19</f>
        <v>0</v>
      </c>
      <c r="N19" s="557"/>
      <c r="O19" s="557"/>
      <c r="P19" s="557"/>
      <c r="Q19" s="324"/>
      <c r="R19" s="228" t="s">
        <v>133</v>
      </c>
      <c r="S19" s="224" t="e">
        <f>(Q19*1000)/$S$4</f>
        <v>#DIV/0!</v>
      </c>
      <c r="T19" s="223"/>
      <c r="U19" s="223">
        <f>T19*Q19</f>
        <v>0</v>
      </c>
      <c r="V19" s="559"/>
      <c r="W19" s="557">
        <f>'三菜'!F28</f>
        <v>0</v>
      </c>
      <c r="X19" s="557"/>
      <c r="Y19" s="557"/>
      <c r="Z19" s="557"/>
      <c r="AA19" s="324"/>
      <c r="AB19" s="228" t="s">
        <v>133</v>
      </c>
      <c r="AC19" s="224" t="e">
        <f>(AA19*1000)/$AC$4</f>
        <v>#DIV/0!</v>
      </c>
      <c r="AD19" s="232"/>
      <c r="AE19" s="223">
        <f t="shared" si="10"/>
        <v>0</v>
      </c>
      <c r="AF19" s="559"/>
      <c r="AG19" s="557" t="str">
        <f>'三菜'!F37</f>
        <v>辣豆瓣醬(3k) 　　自備</v>
      </c>
      <c r="AH19" s="557"/>
      <c r="AI19" s="557"/>
      <c r="AJ19" s="557"/>
      <c r="AK19" s="325"/>
      <c r="AL19" s="228" t="s">
        <v>133</v>
      </c>
      <c r="AM19" s="225" t="e">
        <f>(AK19*1000)/$AM$4</f>
        <v>#DIV/0!</v>
      </c>
      <c r="AN19" s="230"/>
      <c r="AO19" s="226">
        <f>AN19*AK19</f>
        <v>0</v>
      </c>
      <c r="AP19" s="559"/>
      <c r="AQ19" s="557">
        <f>'三菜'!F46</f>
        <v>0</v>
      </c>
      <c r="AR19" s="557"/>
      <c r="AS19" s="557"/>
      <c r="AT19" s="557"/>
      <c r="AU19" s="325"/>
      <c r="AV19" s="228" t="s">
        <v>133</v>
      </c>
      <c r="AW19" s="225" t="e">
        <f>(AU19*1000)/$AW$4</f>
        <v>#DIV/0!</v>
      </c>
      <c r="AX19" s="229"/>
      <c r="AY19" s="226">
        <f>AX19*AU19</f>
        <v>0</v>
      </c>
      <c r="AZ19" s="597"/>
      <c r="BA19" s="237"/>
    </row>
    <row r="20" spans="1:53" s="220" customFormat="1" ht="19.5" customHeight="1" thickBot="1">
      <c r="A20" s="618"/>
      <c r="B20" s="559"/>
      <c r="C20" s="557">
        <f>'三菜'!F11</f>
        <v>0</v>
      </c>
      <c r="D20" s="557"/>
      <c r="E20" s="557"/>
      <c r="F20" s="557"/>
      <c r="G20" s="324"/>
      <c r="H20" s="228" t="s">
        <v>133</v>
      </c>
      <c r="I20" s="224" t="e">
        <f t="shared" si="0"/>
        <v>#DIV/0!</v>
      </c>
      <c r="J20" s="223"/>
      <c r="K20" s="223">
        <f t="shared" si="1"/>
        <v>0</v>
      </c>
      <c r="L20" s="559"/>
      <c r="M20" s="557">
        <f>'三菜'!F20</f>
        <v>0</v>
      </c>
      <c r="N20" s="557"/>
      <c r="O20" s="557"/>
      <c r="P20" s="557"/>
      <c r="Q20" s="324"/>
      <c r="R20" s="228" t="s">
        <v>133</v>
      </c>
      <c r="S20" s="224" t="e">
        <f t="shared" si="2"/>
        <v>#DIV/0!</v>
      </c>
      <c r="T20" s="223"/>
      <c r="U20" s="223">
        <f t="shared" si="3"/>
        <v>0</v>
      </c>
      <c r="V20" s="559"/>
      <c r="W20" s="557">
        <f>'三菜'!F29</f>
        <v>0</v>
      </c>
      <c r="X20" s="557"/>
      <c r="Y20" s="557"/>
      <c r="Z20" s="557"/>
      <c r="AA20" s="324"/>
      <c r="AB20" s="228" t="s">
        <v>133</v>
      </c>
      <c r="AC20" s="224" t="e">
        <f t="shared" si="4"/>
        <v>#DIV/0!</v>
      </c>
      <c r="AD20" s="232"/>
      <c r="AE20" s="223">
        <f t="shared" si="10"/>
        <v>0</v>
      </c>
      <c r="AF20" s="559"/>
      <c r="AG20" s="557">
        <f>'三菜'!F38</f>
        <v>0</v>
      </c>
      <c r="AH20" s="557"/>
      <c r="AI20" s="557"/>
      <c r="AJ20" s="557"/>
      <c r="AK20" s="325"/>
      <c r="AL20" s="228" t="s">
        <v>133</v>
      </c>
      <c r="AM20" s="225" t="e">
        <f t="shared" si="5"/>
        <v>#DIV/0!</v>
      </c>
      <c r="AN20" s="230"/>
      <c r="AO20" s="226">
        <f t="shared" si="6"/>
        <v>0</v>
      </c>
      <c r="AP20" s="559"/>
      <c r="AQ20" s="557">
        <f>'三菜'!F47</f>
        <v>0</v>
      </c>
      <c r="AR20" s="557"/>
      <c r="AS20" s="557"/>
      <c r="AT20" s="557"/>
      <c r="AU20" s="325"/>
      <c r="AV20" s="228" t="s">
        <v>133</v>
      </c>
      <c r="AW20" s="225" t="e">
        <f t="shared" si="7"/>
        <v>#DIV/0!</v>
      </c>
      <c r="AX20" s="229"/>
      <c r="AY20" s="226">
        <f t="shared" si="9"/>
        <v>0</v>
      </c>
      <c r="AZ20" s="597"/>
      <c r="BA20" s="237"/>
    </row>
    <row r="21" spans="1:52" s="237" customFormat="1" ht="24" customHeight="1" thickBot="1">
      <c r="A21" s="619"/>
      <c r="B21" s="560"/>
      <c r="C21" s="569">
        <f>'三菜'!F12</f>
        <v>0</v>
      </c>
      <c r="D21" s="569"/>
      <c r="E21" s="569"/>
      <c r="F21" s="569"/>
      <c r="G21" s="327"/>
      <c r="H21" s="234" t="s">
        <v>133</v>
      </c>
      <c r="I21" s="224" t="e">
        <f t="shared" si="0"/>
        <v>#DIV/0!</v>
      </c>
      <c r="J21" s="223"/>
      <c r="K21" s="223">
        <f t="shared" si="1"/>
        <v>0</v>
      </c>
      <c r="L21" s="560"/>
      <c r="M21" s="569">
        <f>'三菜'!F21</f>
        <v>0</v>
      </c>
      <c r="N21" s="569"/>
      <c r="O21" s="569"/>
      <c r="P21" s="569"/>
      <c r="Q21" s="327"/>
      <c r="R21" s="234" t="s">
        <v>133</v>
      </c>
      <c r="S21" s="224" t="e">
        <f t="shared" si="2"/>
        <v>#DIV/0!</v>
      </c>
      <c r="T21" s="223"/>
      <c r="U21" s="223">
        <f t="shared" si="3"/>
        <v>0</v>
      </c>
      <c r="V21" s="560"/>
      <c r="W21" s="569">
        <f>'三菜'!F30</f>
        <v>0</v>
      </c>
      <c r="X21" s="569"/>
      <c r="Y21" s="569"/>
      <c r="Z21" s="569"/>
      <c r="AA21" s="327"/>
      <c r="AB21" s="234" t="s">
        <v>133</v>
      </c>
      <c r="AC21" s="224" t="e">
        <f t="shared" si="4"/>
        <v>#DIV/0!</v>
      </c>
      <c r="AD21" s="232"/>
      <c r="AE21" s="223">
        <f t="shared" si="10"/>
        <v>0</v>
      </c>
      <c r="AF21" s="560"/>
      <c r="AG21" s="569">
        <f>'三菜'!F39</f>
        <v>0</v>
      </c>
      <c r="AH21" s="569"/>
      <c r="AI21" s="569"/>
      <c r="AJ21" s="569"/>
      <c r="AK21" s="326"/>
      <c r="AL21" s="234" t="s">
        <v>133</v>
      </c>
      <c r="AM21" s="222" t="e">
        <f t="shared" si="5"/>
        <v>#DIV/0!</v>
      </c>
      <c r="AN21" s="238"/>
      <c r="AO21" s="223">
        <f t="shared" si="6"/>
        <v>0</v>
      </c>
      <c r="AP21" s="560"/>
      <c r="AQ21" s="569">
        <f>'三菜'!F48</f>
        <v>0</v>
      </c>
      <c r="AR21" s="569"/>
      <c r="AS21" s="569"/>
      <c r="AT21" s="569"/>
      <c r="AU21" s="326"/>
      <c r="AV21" s="234" t="s">
        <v>133</v>
      </c>
      <c r="AW21" s="222" t="e">
        <f t="shared" si="7"/>
        <v>#DIV/0!</v>
      </c>
      <c r="AX21" s="368"/>
      <c r="AY21" s="356">
        <f t="shared" si="9"/>
        <v>0</v>
      </c>
      <c r="AZ21" s="597"/>
    </row>
    <row r="22" spans="1:53" s="220" customFormat="1" ht="19.5" customHeight="1" thickBot="1">
      <c r="A22" s="594" t="s">
        <v>135</v>
      </c>
      <c r="B22" s="558" t="str">
        <f>'三菜'!G4</f>
        <v>鮮炒高麗菜</v>
      </c>
      <c r="C22" s="571" t="str">
        <f>'三菜'!G5</f>
        <v>高麗菜切 　　　　16Kg</v>
      </c>
      <c r="D22" s="571"/>
      <c r="E22" s="571"/>
      <c r="F22" s="571"/>
      <c r="G22" s="364"/>
      <c r="H22" s="362" t="s">
        <v>133</v>
      </c>
      <c r="I22" s="224" t="e">
        <f t="shared" si="0"/>
        <v>#DIV/0!</v>
      </c>
      <c r="J22" s="223"/>
      <c r="K22" s="223">
        <f t="shared" si="1"/>
        <v>0</v>
      </c>
      <c r="L22" s="558" t="str">
        <f>'三菜'!G13</f>
        <v>炒油菜</v>
      </c>
      <c r="M22" s="571" t="str">
        <f>'三菜'!G14</f>
        <v>油菜切段 　　　　16Kg</v>
      </c>
      <c r="N22" s="571"/>
      <c r="O22" s="571"/>
      <c r="P22" s="571"/>
      <c r="Q22" s="364"/>
      <c r="R22" s="362" t="s">
        <v>133</v>
      </c>
      <c r="S22" s="224" t="e">
        <f t="shared" si="2"/>
        <v>#DIV/0!</v>
      </c>
      <c r="T22" s="223"/>
      <c r="U22" s="223">
        <f t="shared" si="3"/>
        <v>0</v>
      </c>
      <c r="V22" s="558" t="e">
        <f>三菜!#REF!</f>
        <v>#REF!</v>
      </c>
      <c r="W22" s="571" t="str">
        <f>'三菜'!G14</f>
        <v>油菜切段 　　　　16Kg</v>
      </c>
      <c r="X22" s="571"/>
      <c r="Y22" s="571"/>
      <c r="Z22" s="571"/>
      <c r="AA22" s="364"/>
      <c r="AB22" s="362" t="s">
        <v>133</v>
      </c>
      <c r="AC22" s="224" t="e">
        <f t="shared" si="4"/>
        <v>#DIV/0!</v>
      </c>
      <c r="AD22" s="223"/>
      <c r="AE22" s="223">
        <f>AD22*AA15</f>
        <v>0</v>
      </c>
      <c r="AF22" s="558" t="str">
        <f>'三菜'!G31</f>
        <v>韭香銀芽</v>
      </c>
      <c r="AG22" s="571" t="str">
        <f>'三菜'!G32</f>
        <v>豆芽菜(不漂) 　　15Kg</v>
      </c>
      <c r="AH22" s="571"/>
      <c r="AI22" s="571"/>
      <c r="AJ22" s="571"/>
      <c r="AK22" s="364"/>
      <c r="AL22" s="362" t="s">
        <v>133</v>
      </c>
      <c r="AM22" s="225" t="e">
        <f t="shared" si="5"/>
        <v>#DIV/0!</v>
      </c>
      <c r="AN22" s="365"/>
      <c r="AO22" s="226">
        <f t="shared" si="6"/>
        <v>0</v>
      </c>
      <c r="AP22" s="558" t="str">
        <f>'三菜'!G40</f>
        <v>炒蚵白菜</v>
      </c>
      <c r="AQ22" s="571" t="str">
        <f>'三菜'!G41</f>
        <v>蚵白菜切 　　　　16Kg</v>
      </c>
      <c r="AR22" s="571"/>
      <c r="AS22" s="571"/>
      <c r="AT22" s="571"/>
      <c r="AU22" s="364"/>
      <c r="AV22" s="362" t="s">
        <v>133</v>
      </c>
      <c r="AW22" s="225" t="e">
        <f t="shared" si="7"/>
        <v>#DIV/0!</v>
      </c>
      <c r="AX22" s="236"/>
      <c r="AY22" s="236">
        <f t="shared" si="9"/>
        <v>0</v>
      </c>
      <c r="AZ22" s="219"/>
      <c r="BA22" s="237"/>
    </row>
    <row r="23" spans="1:52" s="220" customFormat="1" ht="19.5" customHeight="1" thickBot="1">
      <c r="A23" s="595"/>
      <c r="B23" s="559"/>
      <c r="C23" s="557" t="str">
        <f>'三菜'!G6</f>
        <v>紅蘿蔔絲 　　　　1Kg</v>
      </c>
      <c r="D23" s="557"/>
      <c r="E23" s="557"/>
      <c r="F23" s="557"/>
      <c r="G23" s="324"/>
      <c r="H23" s="228" t="s">
        <v>133</v>
      </c>
      <c r="I23" s="224" t="e">
        <f t="shared" si="0"/>
        <v>#DIV/0!</v>
      </c>
      <c r="J23" s="223"/>
      <c r="K23" s="223">
        <f t="shared" si="1"/>
        <v>0</v>
      </c>
      <c r="L23" s="559"/>
      <c r="M23" s="557" t="str">
        <f>'三菜'!G15</f>
        <v>蒜末 　　　　　0.2Kg</v>
      </c>
      <c r="N23" s="557"/>
      <c r="O23" s="557"/>
      <c r="P23" s="557"/>
      <c r="Q23" s="324"/>
      <c r="R23" s="228" t="s">
        <v>133</v>
      </c>
      <c r="S23" s="224" t="e">
        <f t="shared" si="2"/>
        <v>#DIV/0!</v>
      </c>
      <c r="T23" s="223"/>
      <c r="U23" s="223">
        <f t="shared" si="3"/>
        <v>0</v>
      </c>
      <c r="V23" s="559"/>
      <c r="W23" s="557" t="str">
        <f>'三菜'!G15</f>
        <v>蒜末 　　　　　0.2Kg</v>
      </c>
      <c r="X23" s="557"/>
      <c r="Y23" s="557"/>
      <c r="Z23" s="557"/>
      <c r="AA23" s="324"/>
      <c r="AB23" s="228" t="s">
        <v>133</v>
      </c>
      <c r="AC23" s="224" t="e">
        <f t="shared" si="4"/>
        <v>#DIV/0!</v>
      </c>
      <c r="AD23" s="223"/>
      <c r="AE23" s="223">
        <f>AD23*AA22</f>
        <v>0</v>
      </c>
      <c r="AF23" s="559"/>
      <c r="AG23" s="557" t="str">
        <f>'三菜'!G33</f>
        <v>韭菜切段 　　　1.5Kg</v>
      </c>
      <c r="AH23" s="557"/>
      <c r="AI23" s="557"/>
      <c r="AJ23" s="557"/>
      <c r="AK23" s="324"/>
      <c r="AL23" s="228" t="s">
        <v>133</v>
      </c>
      <c r="AM23" s="225" t="e">
        <f t="shared" si="5"/>
        <v>#DIV/0!</v>
      </c>
      <c r="AN23" s="229"/>
      <c r="AO23" s="226">
        <f t="shared" si="6"/>
        <v>0</v>
      </c>
      <c r="AP23" s="559"/>
      <c r="AQ23" s="557" t="str">
        <f>'三菜'!G42</f>
        <v>蒜末 　　　　　0.2Kg</v>
      </c>
      <c r="AR23" s="557"/>
      <c r="AS23" s="557"/>
      <c r="AT23" s="557"/>
      <c r="AU23" s="324"/>
      <c r="AV23" s="228" t="s">
        <v>133</v>
      </c>
      <c r="AW23" s="225" t="e">
        <f t="shared" si="7"/>
        <v>#DIV/0!</v>
      </c>
      <c r="AX23" s="230"/>
      <c r="AY23" s="226">
        <f t="shared" si="9"/>
        <v>0</v>
      </c>
      <c r="AZ23" s="219"/>
    </row>
    <row r="24" spans="1:52" s="220" customFormat="1" ht="19.5" customHeight="1" thickBot="1">
      <c r="A24" s="595"/>
      <c r="B24" s="559"/>
      <c r="C24" s="557" t="str">
        <f>'三菜'!G7</f>
        <v>蒜末 　　　　　0.2Kg</v>
      </c>
      <c r="D24" s="557"/>
      <c r="E24" s="557"/>
      <c r="F24" s="557"/>
      <c r="G24" s="324"/>
      <c r="H24" s="228" t="s">
        <v>133</v>
      </c>
      <c r="I24" s="224" t="e">
        <f t="shared" si="0"/>
        <v>#DIV/0!</v>
      </c>
      <c r="J24" s="223"/>
      <c r="K24" s="223">
        <f>J24*G23</f>
        <v>0</v>
      </c>
      <c r="L24" s="559"/>
      <c r="M24" s="557">
        <f>'三菜'!G16</f>
        <v>0</v>
      </c>
      <c r="N24" s="557"/>
      <c r="O24" s="557"/>
      <c r="P24" s="557"/>
      <c r="Q24" s="325"/>
      <c r="R24" s="228" t="s">
        <v>133</v>
      </c>
      <c r="S24" s="224" t="e">
        <f t="shared" si="2"/>
        <v>#DIV/0!</v>
      </c>
      <c r="T24" s="223"/>
      <c r="U24" s="223">
        <f>T24*Q23</f>
        <v>0</v>
      </c>
      <c r="V24" s="559"/>
      <c r="W24" s="557">
        <f>'三菜'!G16</f>
        <v>0</v>
      </c>
      <c r="X24" s="557"/>
      <c r="Y24" s="557"/>
      <c r="Z24" s="557"/>
      <c r="AA24" s="325"/>
      <c r="AB24" s="228" t="s">
        <v>133</v>
      </c>
      <c r="AC24" s="224" t="e">
        <f t="shared" si="4"/>
        <v>#DIV/0!</v>
      </c>
      <c r="AD24" s="223"/>
      <c r="AE24" s="223">
        <f>AD24*AA23</f>
        <v>0</v>
      </c>
      <c r="AF24" s="559"/>
      <c r="AG24" s="557" t="str">
        <f>'三菜'!G34</f>
        <v>蒜末 　　　　　0.2Kg</v>
      </c>
      <c r="AH24" s="557"/>
      <c r="AI24" s="557"/>
      <c r="AJ24" s="557"/>
      <c r="AK24" s="325"/>
      <c r="AL24" s="228" t="s">
        <v>133</v>
      </c>
      <c r="AM24" s="225" t="e">
        <f t="shared" si="5"/>
        <v>#DIV/0!</v>
      </c>
      <c r="AN24" s="229"/>
      <c r="AO24" s="226">
        <f>AN24*AK23</f>
        <v>0</v>
      </c>
      <c r="AP24" s="559"/>
      <c r="AQ24" s="557">
        <f>'三菜'!G43</f>
        <v>0</v>
      </c>
      <c r="AR24" s="557"/>
      <c r="AS24" s="557"/>
      <c r="AT24" s="557"/>
      <c r="AU24" s="325"/>
      <c r="AV24" s="228" t="s">
        <v>133</v>
      </c>
      <c r="AW24" s="225" t="e">
        <f t="shared" si="7"/>
        <v>#DIV/0!</v>
      </c>
      <c r="AX24" s="229"/>
      <c r="AY24" s="226">
        <f t="shared" si="9"/>
        <v>0</v>
      </c>
      <c r="AZ24" s="219"/>
    </row>
    <row r="25" spans="1:52" s="220" customFormat="1" ht="19.5" customHeight="1" thickBot="1">
      <c r="A25" s="595"/>
      <c r="B25" s="559"/>
      <c r="C25" s="557">
        <f>'三菜'!G8</f>
        <v>0</v>
      </c>
      <c r="D25" s="557"/>
      <c r="E25" s="557"/>
      <c r="F25" s="557"/>
      <c r="G25" s="325"/>
      <c r="H25" s="228" t="s">
        <v>133</v>
      </c>
      <c r="I25" s="224" t="e">
        <f>(G25*1000)/$I$4</f>
        <v>#DIV/0!</v>
      </c>
      <c r="J25" s="223"/>
      <c r="K25" s="223">
        <f>J25*G23</f>
        <v>0</v>
      </c>
      <c r="L25" s="559"/>
      <c r="M25" s="557">
        <f>'三菜'!G17</f>
        <v>0</v>
      </c>
      <c r="N25" s="557"/>
      <c r="O25" s="557"/>
      <c r="P25" s="557"/>
      <c r="Q25" s="324"/>
      <c r="R25" s="228" t="s">
        <v>133</v>
      </c>
      <c r="S25" s="224" t="e">
        <f>(Q25*1000)/$S$4</f>
        <v>#DIV/0!</v>
      </c>
      <c r="T25" s="223"/>
      <c r="U25" s="223">
        <f>T25*Q23</f>
        <v>0</v>
      </c>
      <c r="V25" s="559"/>
      <c r="W25" s="557">
        <f>'三菜'!G17</f>
        <v>0</v>
      </c>
      <c r="X25" s="557"/>
      <c r="Y25" s="557"/>
      <c r="Z25" s="557"/>
      <c r="AA25" s="324"/>
      <c r="AB25" s="228" t="s">
        <v>133</v>
      </c>
      <c r="AC25" s="224" t="e">
        <f>(AA25*1000)/$AC$4</f>
        <v>#DIV/0!</v>
      </c>
      <c r="AD25" s="223"/>
      <c r="AE25" s="223">
        <f>AD25*AA23</f>
        <v>0</v>
      </c>
      <c r="AF25" s="559"/>
      <c r="AG25" s="557">
        <f>'三菜'!G35</f>
        <v>0</v>
      </c>
      <c r="AH25" s="557"/>
      <c r="AI25" s="557"/>
      <c r="AJ25" s="557"/>
      <c r="AK25" s="324"/>
      <c r="AL25" s="228" t="s">
        <v>133</v>
      </c>
      <c r="AM25" s="225" t="e">
        <f>(AK25*1000)/$AM$4</f>
        <v>#DIV/0!</v>
      </c>
      <c r="AN25" s="229"/>
      <c r="AO25" s="226">
        <f>AN25*AK25</f>
        <v>0</v>
      </c>
      <c r="AP25" s="559"/>
      <c r="AQ25" s="557">
        <f>'三菜'!G44</f>
        <v>0</v>
      </c>
      <c r="AR25" s="557"/>
      <c r="AS25" s="557"/>
      <c r="AT25" s="557"/>
      <c r="AU25" s="324"/>
      <c r="AV25" s="228" t="s">
        <v>133</v>
      </c>
      <c r="AW25" s="225" t="e">
        <f>(AU25*1000)/$AW$4</f>
        <v>#DIV/0!</v>
      </c>
      <c r="AX25" s="229"/>
      <c r="AY25" s="226">
        <f>AX25*AU23</f>
        <v>0</v>
      </c>
      <c r="AZ25" s="219"/>
    </row>
    <row r="26" spans="1:52" s="220" customFormat="1" ht="19.5" customHeight="1" thickBot="1">
      <c r="A26" s="595"/>
      <c r="B26" s="559"/>
      <c r="C26" s="557">
        <f>'三菜'!G9</f>
        <v>0</v>
      </c>
      <c r="D26" s="557"/>
      <c r="E26" s="557"/>
      <c r="F26" s="557"/>
      <c r="G26" s="325"/>
      <c r="H26" s="228" t="s">
        <v>133</v>
      </c>
      <c r="I26" s="224" t="e">
        <f t="shared" si="0"/>
        <v>#DIV/0!</v>
      </c>
      <c r="J26" s="223"/>
      <c r="K26" s="223">
        <f>J26*G24</f>
        <v>0</v>
      </c>
      <c r="L26" s="559"/>
      <c r="M26" s="557">
        <f>'三菜'!G18</f>
        <v>0</v>
      </c>
      <c r="N26" s="557"/>
      <c r="O26" s="557"/>
      <c r="P26" s="557"/>
      <c r="Q26" s="324"/>
      <c r="R26" s="228" t="s">
        <v>133</v>
      </c>
      <c r="S26" s="224" t="e">
        <f t="shared" si="2"/>
        <v>#DIV/0!</v>
      </c>
      <c r="T26" s="223"/>
      <c r="U26" s="223">
        <f>T26*Q24</f>
        <v>0</v>
      </c>
      <c r="V26" s="559"/>
      <c r="W26" s="557">
        <f>'三菜'!G18</f>
        <v>0</v>
      </c>
      <c r="X26" s="557"/>
      <c r="Y26" s="557"/>
      <c r="Z26" s="557"/>
      <c r="AA26" s="324"/>
      <c r="AB26" s="228" t="s">
        <v>133</v>
      </c>
      <c r="AC26" s="224" t="e">
        <f t="shared" si="4"/>
        <v>#DIV/0!</v>
      </c>
      <c r="AD26" s="223"/>
      <c r="AE26" s="223">
        <f>AD26*AA24</f>
        <v>0</v>
      </c>
      <c r="AF26" s="559"/>
      <c r="AG26" s="557">
        <f>'三菜'!G36</f>
        <v>0</v>
      </c>
      <c r="AH26" s="557"/>
      <c r="AI26" s="557"/>
      <c r="AJ26" s="557"/>
      <c r="AK26" s="324"/>
      <c r="AL26" s="228" t="s">
        <v>133</v>
      </c>
      <c r="AM26" s="225" t="e">
        <f t="shared" si="5"/>
        <v>#DIV/0!</v>
      </c>
      <c r="AN26" s="229"/>
      <c r="AO26" s="226">
        <f>AN26*AK26</f>
        <v>0</v>
      </c>
      <c r="AP26" s="559"/>
      <c r="AQ26" s="557">
        <f>'三菜'!G45</f>
        <v>0</v>
      </c>
      <c r="AR26" s="557"/>
      <c r="AS26" s="557"/>
      <c r="AT26" s="557"/>
      <c r="AU26" s="324"/>
      <c r="AV26" s="228" t="s">
        <v>133</v>
      </c>
      <c r="AW26" s="225" t="e">
        <f t="shared" si="7"/>
        <v>#DIV/0!</v>
      </c>
      <c r="AX26" s="229"/>
      <c r="AY26" s="226">
        <f>AX26*AU24</f>
        <v>0</v>
      </c>
      <c r="AZ26" s="219"/>
    </row>
    <row r="27" spans="1:52" s="237" customFormat="1" ht="19.5" customHeight="1" thickBot="1">
      <c r="A27" s="596"/>
      <c r="B27" s="560"/>
      <c r="C27" s="569">
        <f>'三菜'!G10</f>
        <v>0</v>
      </c>
      <c r="D27" s="569"/>
      <c r="E27" s="569"/>
      <c r="F27" s="569"/>
      <c r="G27" s="327"/>
      <c r="H27" s="234" t="s">
        <v>133</v>
      </c>
      <c r="I27" s="224" t="e">
        <f t="shared" si="0"/>
        <v>#DIV/0!</v>
      </c>
      <c r="J27" s="223"/>
      <c r="K27" s="223">
        <f aca="true" t="shared" si="11" ref="K27:K34">J27*G27</f>
        <v>0</v>
      </c>
      <c r="L27" s="560"/>
      <c r="M27" s="569">
        <f>'三菜'!G19</f>
        <v>0</v>
      </c>
      <c r="N27" s="569"/>
      <c r="O27" s="569"/>
      <c r="P27" s="569"/>
      <c r="Q27" s="327"/>
      <c r="R27" s="234" t="s">
        <v>133</v>
      </c>
      <c r="S27" s="224" t="e">
        <f t="shared" si="2"/>
        <v>#DIV/0!</v>
      </c>
      <c r="T27" s="223"/>
      <c r="U27" s="223">
        <f aca="true" t="shared" si="12" ref="U27:U34">T27*Q27</f>
        <v>0</v>
      </c>
      <c r="V27" s="560"/>
      <c r="W27" s="569">
        <f>'三菜'!G19</f>
        <v>0</v>
      </c>
      <c r="X27" s="569"/>
      <c r="Y27" s="569"/>
      <c r="Z27" s="569"/>
      <c r="AA27" s="327"/>
      <c r="AB27" s="234" t="s">
        <v>133</v>
      </c>
      <c r="AC27" s="224" t="e">
        <f t="shared" si="4"/>
        <v>#DIV/0!</v>
      </c>
      <c r="AD27" s="223"/>
      <c r="AE27" s="223">
        <f>AD27*AA24</f>
        <v>0</v>
      </c>
      <c r="AF27" s="560"/>
      <c r="AG27" s="569">
        <f>'三菜'!G37</f>
        <v>0</v>
      </c>
      <c r="AH27" s="569"/>
      <c r="AI27" s="569"/>
      <c r="AJ27" s="569"/>
      <c r="AK27" s="327"/>
      <c r="AL27" s="234" t="s">
        <v>133</v>
      </c>
      <c r="AM27" s="222" t="e">
        <f t="shared" si="5"/>
        <v>#DIV/0!</v>
      </c>
      <c r="AN27" s="235"/>
      <c r="AO27" s="223">
        <f>AN27*AK26</f>
        <v>0</v>
      </c>
      <c r="AP27" s="560"/>
      <c r="AQ27" s="569">
        <f>'三菜'!G46</f>
        <v>0</v>
      </c>
      <c r="AR27" s="569"/>
      <c r="AS27" s="569"/>
      <c r="AT27" s="569"/>
      <c r="AU27" s="327"/>
      <c r="AV27" s="234" t="s">
        <v>133</v>
      </c>
      <c r="AW27" s="222" t="e">
        <f t="shared" si="7"/>
        <v>#DIV/0!</v>
      </c>
      <c r="AX27" s="357"/>
      <c r="AY27" s="356">
        <f>AX27*AU27</f>
        <v>0</v>
      </c>
      <c r="AZ27" s="340"/>
    </row>
    <row r="28" spans="1:52" s="220" customFormat="1" ht="19.5" customHeight="1" thickBot="1">
      <c r="A28" s="594" t="s">
        <v>136</v>
      </c>
      <c r="B28" s="581" t="str">
        <f>'三菜'!H4</f>
        <v>冬瓜排骨湯</v>
      </c>
      <c r="C28" s="576" t="str">
        <f>'三菜'!H5</f>
        <v>冬瓜中丁 　　　　7Kg</v>
      </c>
      <c r="D28" s="576"/>
      <c r="E28" s="576"/>
      <c r="F28" s="576"/>
      <c r="G28" s="364"/>
      <c r="H28" s="362" t="s">
        <v>133</v>
      </c>
      <c r="I28" s="224" t="e">
        <f t="shared" si="0"/>
        <v>#DIV/0!</v>
      </c>
      <c r="J28" s="223"/>
      <c r="K28" s="223">
        <f t="shared" si="11"/>
        <v>0</v>
      </c>
      <c r="L28" s="581" t="str">
        <f>'三菜'!H13</f>
        <v>紫菜蛋花湯</v>
      </c>
      <c r="M28" s="576" t="str">
        <f>'三菜'!H14</f>
        <v>蛋 　　　　　　2.5Kg</v>
      </c>
      <c r="N28" s="576"/>
      <c r="O28" s="576"/>
      <c r="P28" s="576"/>
      <c r="Q28" s="364"/>
      <c r="R28" s="362" t="s">
        <v>133</v>
      </c>
      <c r="S28" s="224" t="e">
        <f t="shared" si="2"/>
        <v>#DIV/0!</v>
      </c>
      <c r="T28" s="223"/>
      <c r="U28" s="223">
        <f t="shared" si="12"/>
        <v>0</v>
      </c>
      <c r="V28" s="581" t="str">
        <f>'三菜'!H22</f>
        <v>榨菜肉絲湯</v>
      </c>
      <c r="W28" s="576" t="str">
        <f>'三菜'!H23</f>
        <v>榨菜絲 　　　　　4Kg</v>
      </c>
      <c r="X28" s="576"/>
      <c r="Y28" s="576"/>
      <c r="Z28" s="576"/>
      <c r="AA28" s="364"/>
      <c r="AB28" s="362" t="s">
        <v>133</v>
      </c>
      <c r="AC28" s="224" t="e">
        <f t="shared" si="4"/>
        <v>#DIV/0!</v>
      </c>
      <c r="AD28" s="223"/>
      <c r="AE28" s="223">
        <f>AD28*AA28</f>
        <v>0</v>
      </c>
      <c r="AF28" s="581" t="str">
        <f>'三菜'!H31</f>
        <v>鮮筍排骨湯</v>
      </c>
      <c r="AG28" s="576" t="str">
        <f>'三菜'!H32</f>
        <v>鮮筍絲 　　　　7.5Kg</v>
      </c>
      <c r="AH28" s="576"/>
      <c r="AI28" s="576"/>
      <c r="AJ28" s="576"/>
      <c r="AK28" s="364"/>
      <c r="AL28" s="362" t="s">
        <v>133</v>
      </c>
      <c r="AM28" s="225" t="e">
        <f t="shared" si="5"/>
        <v>#DIV/0!</v>
      </c>
      <c r="AN28" s="365"/>
      <c r="AO28" s="226">
        <f aca="true" t="shared" si="13" ref="AO28:AO34">AN28*AK28</f>
        <v>0</v>
      </c>
      <c r="AP28" s="581" t="str">
        <f>'三菜'!H40</f>
        <v>冬瓜粉圓湯</v>
      </c>
      <c r="AQ28" s="571" t="str">
        <f>'三菜'!H41</f>
        <v>小粉圓 　　　　7.5Kg</v>
      </c>
      <c r="AR28" s="571"/>
      <c r="AS28" s="571"/>
      <c r="AT28" s="571"/>
      <c r="AU28" s="364"/>
      <c r="AV28" s="362" t="s">
        <v>133</v>
      </c>
      <c r="AW28" s="225" t="e">
        <f t="shared" si="7"/>
        <v>#DIV/0!</v>
      </c>
      <c r="AX28" s="239"/>
      <c r="AY28" s="236">
        <f>AX28*AU28</f>
        <v>0</v>
      </c>
      <c r="AZ28" s="219"/>
    </row>
    <row r="29" spans="1:52" s="220" customFormat="1" ht="19.5" customHeight="1" thickBot="1">
      <c r="A29" s="595"/>
      <c r="B29" s="582"/>
      <c r="C29" s="575" t="str">
        <f>'三菜'!H6</f>
        <v>中排骨 　　　　　3Kg</v>
      </c>
      <c r="D29" s="575"/>
      <c r="E29" s="575"/>
      <c r="F29" s="575"/>
      <c r="G29" s="324"/>
      <c r="H29" s="228" t="s">
        <v>133</v>
      </c>
      <c r="I29" s="224" t="e">
        <f t="shared" si="0"/>
        <v>#DIV/0!</v>
      </c>
      <c r="J29" s="223"/>
      <c r="K29" s="223">
        <f t="shared" si="11"/>
        <v>0</v>
      </c>
      <c r="L29" s="582"/>
      <c r="M29" s="575" t="str">
        <f>'三菜'!H15</f>
        <v>大骨-溫 　　　　　2Kg</v>
      </c>
      <c r="N29" s="575"/>
      <c r="O29" s="575"/>
      <c r="P29" s="575"/>
      <c r="Q29" s="324"/>
      <c r="R29" s="228" t="s">
        <v>133</v>
      </c>
      <c r="S29" s="224" t="e">
        <f t="shared" si="2"/>
        <v>#DIV/0!</v>
      </c>
      <c r="T29" s="223"/>
      <c r="U29" s="223">
        <f t="shared" si="12"/>
        <v>0</v>
      </c>
      <c r="V29" s="582"/>
      <c r="W29" s="575" t="str">
        <f>'三菜'!H24</f>
        <v>肉絲 　　　　　1.5Kg</v>
      </c>
      <c r="X29" s="575"/>
      <c r="Y29" s="575"/>
      <c r="Z29" s="575"/>
      <c r="AA29" s="324"/>
      <c r="AB29" s="228" t="s">
        <v>133</v>
      </c>
      <c r="AC29" s="224" t="e">
        <f t="shared" si="4"/>
        <v>#DIV/0!</v>
      </c>
      <c r="AD29" s="223"/>
      <c r="AE29" s="223">
        <f>AD29*AA29</f>
        <v>0</v>
      </c>
      <c r="AF29" s="582"/>
      <c r="AG29" s="575" t="str">
        <f>'三菜'!H33</f>
        <v>中排骨 　　　　2.5Kg</v>
      </c>
      <c r="AH29" s="575"/>
      <c r="AI29" s="575"/>
      <c r="AJ29" s="575"/>
      <c r="AK29" s="324"/>
      <c r="AL29" s="228" t="s">
        <v>133</v>
      </c>
      <c r="AM29" s="225" t="e">
        <f t="shared" si="5"/>
        <v>#DIV/0!</v>
      </c>
      <c r="AN29" s="229"/>
      <c r="AO29" s="226">
        <f t="shared" si="13"/>
        <v>0</v>
      </c>
      <c r="AP29" s="582"/>
      <c r="AQ29" s="557" t="str">
        <f>'三菜'!H42</f>
        <v>冬瓜糖塊 　　　　5塊</v>
      </c>
      <c r="AR29" s="557"/>
      <c r="AS29" s="557"/>
      <c r="AT29" s="557"/>
      <c r="AU29" s="324"/>
      <c r="AV29" s="228" t="s">
        <v>133</v>
      </c>
      <c r="AW29" s="225" t="e">
        <f t="shared" si="7"/>
        <v>#DIV/0!</v>
      </c>
      <c r="AX29" s="229"/>
      <c r="AY29" s="226">
        <f>AX29*AU29</f>
        <v>0</v>
      </c>
      <c r="AZ29" s="219"/>
    </row>
    <row r="30" spans="1:52" s="220" customFormat="1" ht="19.5" customHeight="1" thickBot="1">
      <c r="A30" s="595"/>
      <c r="B30" s="582"/>
      <c r="C30" s="575" t="str">
        <f>'三菜'!H7</f>
        <v>薑絲 　　　　　0.2Kg</v>
      </c>
      <c r="D30" s="575"/>
      <c r="E30" s="575"/>
      <c r="F30" s="575"/>
      <c r="G30" s="324"/>
      <c r="H30" s="228" t="s">
        <v>133</v>
      </c>
      <c r="I30" s="224" t="e">
        <f t="shared" si="0"/>
        <v>#DIV/0!</v>
      </c>
      <c r="J30" s="223"/>
      <c r="K30" s="223">
        <f t="shared" si="11"/>
        <v>0</v>
      </c>
      <c r="L30" s="582"/>
      <c r="M30" s="575" t="str">
        <f>'三菜'!H16</f>
        <v>紫菜片 　　　　0.3Kg</v>
      </c>
      <c r="N30" s="575"/>
      <c r="O30" s="575"/>
      <c r="P30" s="575"/>
      <c r="Q30" s="324"/>
      <c r="R30" s="228" t="s">
        <v>133</v>
      </c>
      <c r="S30" s="224" t="e">
        <f t="shared" si="2"/>
        <v>#DIV/0!</v>
      </c>
      <c r="T30" s="223"/>
      <c r="U30" s="223">
        <f t="shared" si="12"/>
        <v>0</v>
      </c>
      <c r="V30" s="582"/>
      <c r="W30" s="575" t="str">
        <f>'三菜'!H25</f>
        <v>青蔥珠 　　　　0.2Kg</v>
      </c>
      <c r="X30" s="575"/>
      <c r="Y30" s="575"/>
      <c r="Z30" s="575"/>
      <c r="AA30" s="324"/>
      <c r="AB30" s="228" t="s">
        <v>133</v>
      </c>
      <c r="AC30" s="224" t="e">
        <f t="shared" si="4"/>
        <v>#DIV/0!</v>
      </c>
      <c r="AD30" s="223"/>
      <c r="AE30" s="223">
        <f>AD30*AA29</f>
        <v>0</v>
      </c>
      <c r="AF30" s="582"/>
      <c r="AG30" s="575" t="str">
        <f>'三菜'!H34</f>
        <v>芹菜珠 　　　　0.2Kg</v>
      </c>
      <c r="AH30" s="575"/>
      <c r="AI30" s="575"/>
      <c r="AJ30" s="575"/>
      <c r="AK30" s="324"/>
      <c r="AL30" s="228" t="s">
        <v>133</v>
      </c>
      <c r="AM30" s="225" t="e">
        <f t="shared" si="5"/>
        <v>#DIV/0!</v>
      </c>
      <c r="AN30" s="229"/>
      <c r="AO30" s="226">
        <f t="shared" si="13"/>
        <v>0</v>
      </c>
      <c r="AP30" s="582"/>
      <c r="AQ30" s="557">
        <f>'三菜'!H43</f>
        <v>0</v>
      </c>
      <c r="AR30" s="557"/>
      <c r="AS30" s="557"/>
      <c r="AT30" s="557"/>
      <c r="AU30" s="324"/>
      <c r="AV30" s="228" t="s">
        <v>133</v>
      </c>
      <c r="AW30" s="225" t="e">
        <f t="shared" si="7"/>
        <v>#DIV/0!</v>
      </c>
      <c r="AX30" s="229"/>
      <c r="AY30" s="226"/>
      <c r="AZ30" s="219"/>
    </row>
    <row r="31" spans="1:52" s="220" customFormat="1" ht="19.5" customHeight="1" thickBot="1">
      <c r="A31" s="595"/>
      <c r="B31" s="582"/>
      <c r="C31" s="575">
        <f>'三菜'!H8</f>
        <v>0</v>
      </c>
      <c r="D31" s="575"/>
      <c r="E31" s="575"/>
      <c r="F31" s="575"/>
      <c r="G31" s="324"/>
      <c r="H31" s="228" t="s">
        <v>133</v>
      </c>
      <c r="I31" s="224" t="e">
        <f t="shared" si="0"/>
        <v>#DIV/0!</v>
      </c>
      <c r="J31" s="223"/>
      <c r="K31" s="223">
        <f t="shared" si="11"/>
        <v>0</v>
      </c>
      <c r="L31" s="582"/>
      <c r="M31" s="575" t="str">
        <f>'三菜'!H17</f>
        <v>青蔥珠 　　　　0.2Kg</v>
      </c>
      <c r="N31" s="575"/>
      <c r="O31" s="575"/>
      <c r="P31" s="575"/>
      <c r="Q31" s="324"/>
      <c r="R31" s="228" t="s">
        <v>133</v>
      </c>
      <c r="S31" s="224" t="e">
        <f t="shared" si="2"/>
        <v>#DIV/0!</v>
      </c>
      <c r="T31" s="223"/>
      <c r="U31" s="223">
        <f t="shared" si="12"/>
        <v>0</v>
      </c>
      <c r="V31" s="582"/>
      <c r="W31" s="575">
        <f>'三菜'!H26</f>
        <v>0</v>
      </c>
      <c r="X31" s="575"/>
      <c r="Y31" s="575"/>
      <c r="Z31" s="575"/>
      <c r="AA31" s="324"/>
      <c r="AB31" s="228" t="s">
        <v>133</v>
      </c>
      <c r="AC31" s="224" t="e">
        <f t="shared" si="4"/>
        <v>#DIV/0!</v>
      </c>
      <c r="AD31" s="223"/>
      <c r="AE31" s="223">
        <f>AD31*AA31</f>
        <v>0</v>
      </c>
      <c r="AF31" s="582"/>
      <c r="AG31" s="575">
        <f>'三菜'!H35</f>
        <v>0</v>
      </c>
      <c r="AH31" s="575"/>
      <c r="AI31" s="575"/>
      <c r="AJ31" s="575"/>
      <c r="AK31" s="324"/>
      <c r="AL31" s="228" t="s">
        <v>133</v>
      </c>
      <c r="AM31" s="225" t="e">
        <f t="shared" si="5"/>
        <v>#DIV/0!</v>
      </c>
      <c r="AN31" s="229"/>
      <c r="AO31" s="226">
        <f t="shared" si="13"/>
        <v>0</v>
      </c>
      <c r="AP31" s="582"/>
      <c r="AQ31" s="557">
        <f>'三菜'!H44</f>
        <v>0</v>
      </c>
      <c r="AR31" s="557"/>
      <c r="AS31" s="557"/>
      <c r="AT31" s="557"/>
      <c r="AU31" s="324"/>
      <c r="AV31" s="228" t="s">
        <v>133</v>
      </c>
      <c r="AW31" s="225" t="e">
        <f t="shared" si="7"/>
        <v>#DIV/0!</v>
      </c>
      <c r="AX31" s="229"/>
      <c r="AY31" s="226">
        <f>AX31*AU31</f>
        <v>0</v>
      </c>
      <c r="AZ31" s="219"/>
    </row>
    <row r="32" spans="1:52" s="220" customFormat="1" ht="19.5" customHeight="1" thickBot="1">
      <c r="A32" s="595"/>
      <c r="B32" s="582"/>
      <c r="C32" s="575">
        <f>'三菜'!H9</f>
        <v>0</v>
      </c>
      <c r="D32" s="575"/>
      <c r="E32" s="575"/>
      <c r="F32" s="575"/>
      <c r="G32" s="324"/>
      <c r="H32" s="228" t="s">
        <v>133</v>
      </c>
      <c r="I32" s="224" t="e">
        <f t="shared" si="0"/>
        <v>#DIV/0!</v>
      </c>
      <c r="J32" s="223"/>
      <c r="K32" s="223">
        <f t="shared" si="11"/>
        <v>0</v>
      </c>
      <c r="L32" s="582"/>
      <c r="M32" s="575">
        <f>'三菜'!H18</f>
        <v>0</v>
      </c>
      <c r="N32" s="575"/>
      <c r="O32" s="575"/>
      <c r="P32" s="575"/>
      <c r="Q32" s="324"/>
      <c r="R32" s="228" t="s">
        <v>133</v>
      </c>
      <c r="S32" s="224" t="e">
        <f t="shared" si="2"/>
        <v>#DIV/0!</v>
      </c>
      <c r="T32" s="223"/>
      <c r="U32" s="223">
        <f t="shared" si="12"/>
        <v>0</v>
      </c>
      <c r="V32" s="582"/>
      <c r="W32" s="575">
        <f>'三菜'!H27</f>
        <v>0</v>
      </c>
      <c r="X32" s="575"/>
      <c r="Y32" s="575"/>
      <c r="Z32" s="575"/>
      <c r="AA32" s="324"/>
      <c r="AB32" s="228" t="s">
        <v>133</v>
      </c>
      <c r="AC32" s="224" t="e">
        <f t="shared" si="4"/>
        <v>#DIV/0!</v>
      </c>
      <c r="AD32" s="223"/>
      <c r="AE32" s="223">
        <f>AD32*AA32</f>
        <v>0</v>
      </c>
      <c r="AF32" s="582"/>
      <c r="AG32" s="575">
        <f>'三菜'!H36</f>
        <v>0</v>
      </c>
      <c r="AH32" s="575"/>
      <c r="AI32" s="575"/>
      <c r="AJ32" s="575"/>
      <c r="AK32" s="324"/>
      <c r="AL32" s="228" t="s">
        <v>133</v>
      </c>
      <c r="AM32" s="225" t="e">
        <f t="shared" si="5"/>
        <v>#DIV/0!</v>
      </c>
      <c r="AN32" s="229"/>
      <c r="AO32" s="226">
        <f t="shared" si="13"/>
        <v>0</v>
      </c>
      <c r="AP32" s="582"/>
      <c r="AQ32" s="557">
        <f>'三菜'!H45</f>
        <v>0</v>
      </c>
      <c r="AR32" s="557"/>
      <c r="AS32" s="557"/>
      <c r="AT32" s="557"/>
      <c r="AU32" s="324"/>
      <c r="AV32" s="228" t="s">
        <v>133</v>
      </c>
      <c r="AW32" s="225" t="e">
        <f t="shared" si="7"/>
        <v>#DIV/0!</v>
      </c>
      <c r="AX32" s="229"/>
      <c r="AY32" s="226">
        <f>AX32*AU32</f>
        <v>0</v>
      </c>
      <c r="AZ32" s="219"/>
    </row>
    <row r="33" spans="1:52" s="220" customFormat="1" ht="19.5" customHeight="1" thickBot="1">
      <c r="A33" s="595"/>
      <c r="B33" s="582"/>
      <c r="C33" s="575">
        <f>'三菜'!H10</f>
        <v>0</v>
      </c>
      <c r="D33" s="575"/>
      <c r="E33" s="575"/>
      <c r="F33" s="575"/>
      <c r="G33" s="324"/>
      <c r="H33" s="228" t="s">
        <v>133</v>
      </c>
      <c r="I33" s="224" t="e">
        <f t="shared" si="0"/>
        <v>#DIV/0!</v>
      </c>
      <c r="J33" s="223"/>
      <c r="K33" s="223">
        <f t="shared" si="11"/>
        <v>0</v>
      </c>
      <c r="L33" s="582"/>
      <c r="M33" s="575">
        <f>'三菜'!H19</f>
        <v>0</v>
      </c>
      <c r="N33" s="575"/>
      <c r="O33" s="575"/>
      <c r="P33" s="575"/>
      <c r="Q33" s="324"/>
      <c r="R33" s="228" t="s">
        <v>133</v>
      </c>
      <c r="S33" s="224" t="e">
        <f t="shared" si="2"/>
        <v>#DIV/0!</v>
      </c>
      <c r="T33" s="223"/>
      <c r="U33" s="223">
        <f t="shared" si="12"/>
        <v>0</v>
      </c>
      <c r="V33" s="582"/>
      <c r="W33" s="575">
        <f>'三菜'!H28</f>
        <v>0</v>
      </c>
      <c r="X33" s="575"/>
      <c r="Y33" s="575"/>
      <c r="Z33" s="575"/>
      <c r="AA33" s="324"/>
      <c r="AB33" s="228" t="s">
        <v>133</v>
      </c>
      <c r="AC33" s="224" t="e">
        <f t="shared" si="4"/>
        <v>#DIV/0!</v>
      </c>
      <c r="AD33" s="223"/>
      <c r="AE33" s="223">
        <f>AD33*AA33</f>
        <v>0</v>
      </c>
      <c r="AF33" s="582"/>
      <c r="AG33" s="575">
        <f>'三菜'!H37</f>
        <v>0</v>
      </c>
      <c r="AH33" s="575"/>
      <c r="AI33" s="575"/>
      <c r="AJ33" s="575"/>
      <c r="AK33" s="324"/>
      <c r="AL33" s="228" t="s">
        <v>133</v>
      </c>
      <c r="AM33" s="225" t="e">
        <f t="shared" si="5"/>
        <v>#DIV/0!</v>
      </c>
      <c r="AN33" s="229"/>
      <c r="AO33" s="226">
        <f t="shared" si="13"/>
        <v>0</v>
      </c>
      <c r="AP33" s="582"/>
      <c r="AQ33" s="557">
        <f>'三菜'!H46</f>
        <v>0</v>
      </c>
      <c r="AR33" s="557"/>
      <c r="AS33" s="557"/>
      <c r="AT33" s="557"/>
      <c r="AU33" s="324"/>
      <c r="AV33" s="228" t="s">
        <v>133</v>
      </c>
      <c r="AW33" s="225" t="e">
        <f t="shared" si="7"/>
        <v>#DIV/0!</v>
      </c>
      <c r="AX33" s="229"/>
      <c r="AY33" s="226">
        <f>AX33*AU33</f>
        <v>0</v>
      </c>
      <c r="AZ33" s="240" t="s">
        <v>137</v>
      </c>
    </row>
    <row r="34" spans="1:52" s="237" customFormat="1" ht="19.5" customHeight="1" thickBot="1">
      <c r="A34" s="596"/>
      <c r="B34" s="583"/>
      <c r="C34" s="570">
        <f>'三菜'!H11</f>
        <v>0</v>
      </c>
      <c r="D34" s="570"/>
      <c r="E34" s="570"/>
      <c r="F34" s="570"/>
      <c r="G34" s="327"/>
      <c r="H34" s="234" t="s">
        <v>133</v>
      </c>
      <c r="I34" s="224"/>
      <c r="J34" s="223"/>
      <c r="K34" s="223">
        <f t="shared" si="11"/>
        <v>0</v>
      </c>
      <c r="L34" s="583"/>
      <c r="M34" s="570">
        <f>'三菜'!H20</f>
        <v>0</v>
      </c>
      <c r="N34" s="570"/>
      <c r="O34" s="570"/>
      <c r="P34" s="570"/>
      <c r="Q34" s="327"/>
      <c r="R34" s="234" t="s">
        <v>133</v>
      </c>
      <c r="S34" s="224" t="e">
        <f t="shared" si="2"/>
        <v>#DIV/0!</v>
      </c>
      <c r="T34" s="223"/>
      <c r="U34" s="223">
        <f t="shared" si="12"/>
        <v>0</v>
      </c>
      <c r="V34" s="583"/>
      <c r="W34" s="570">
        <f>'三菜'!H29</f>
        <v>0</v>
      </c>
      <c r="X34" s="570"/>
      <c r="Y34" s="570"/>
      <c r="Z34" s="570"/>
      <c r="AA34" s="327"/>
      <c r="AB34" s="234" t="s">
        <v>133</v>
      </c>
      <c r="AC34" s="224" t="e">
        <f t="shared" si="4"/>
        <v>#DIV/0!</v>
      </c>
      <c r="AD34" s="232"/>
      <c r="AE34" s="223"/>
      <c r="AF34" s="583"/>
      <c r="AG34" s="570">
        <f>'三菜'!H38</f>
        <v>0</v>
      </c>
      <c r="AH34" s="570"/>
      <c r="AI34" s="570"/>
      <c r="AJ34" s="570"/>
      <c r="AK34" s="326"/>
      <c r="AL34" s="234" t="s">
        <v>133</v>
      </c>
      <c r="AM34" s="222" t="e">
        <f t="shared" si="5"/>
        <v>#DIV/0!</v>
      </c>
      <c r="AN34" s="235"/>
      <c r="AO34" s="223">
        <f t="shared" si="13"/>
        <v>0</v>
      </c>
      <c r="AP34" s="583"/>
      <c r="AQ34" s="569">
        <f>'三菜'!H47</f>
        <v>0</v>
      </c>
      <c r="AR34" s="569"/>
      <c r="AS34" s="569"/>
      <c r="AT34" s="569"/>
      <c r="AU34" s="326"/>
      <c r="AV34" s="234" t="s">
        <v>133</v>
      </c>
      <c r="AW34" s="222" t="e">
        <f t="shared" si="7"/>
        <v>#DIV/0!</v>
      </c>
      <c r="AX34" s="357"/>
      <c r="AY34" s="356">
        <f>AX34*AU34</f>
        <v>0</v>
      </c>
      <c r="AZ34" s="370">
        <f>1000*17*5</f>
        <v>85000</v>
      </c>
    </row>
    <row r="35" spans="1:52" s="220" customFormat="1" ht="19.5" customHeight="1" thickBot="1">
      <c r="A35" s="586" t="s">
        <v>121</v>
      </c>
      <c r="B35" s="587"/>
      <c r="C35" s="591">
        <f>'三菜'!I4</f>
        <v>0</v>
      </c>
      <c r="D35" s="592"/>
      <c r="E35" s="592"/>
      <c r="F35" s="593"/>
      <c r="G35" s="334"/>
      <c r="H35" s="246"/>
      <c r="I35" s="242"/>
      <c r="J35" s="243"/>
      <c r="K35" s="244"/>
      <c r="L35" s="566" t="str">
        <f>'三菜'!I13</f>
        <v>水果</v>
      </c>
      <c r="M35" s="567"/>
      <c r="N35" s="567"/>
      <c r="O35" s="567"/>
      <c r="P35" s="568"/>
      <c r="Q35" s="245"/>
      <c r="R35" s="246"/>
      <c r="S35" s="242"/>
      <c r="T35" s="243"/>
      <c r="U35" s="244">
        <f>Q35*T35</f>
        <v>0</v>
      </c>
      <c r="V35" s="566">
        <f>'三菜'!I22</f>
        <v>0</v>
      </c>
      <c r="W35" s="567"/>
      <c r="X35" s="567"/>
      <c r="Y35" s="567"/>
      <c r="Z35" s="568"/>
      <c r="AA35" s="247"/>
      <c r="AB35" s="246"/>
      <c r="AC35" s="242"/>
      <c r="AD35" s="243"/>
      <c r="AE35" s="244">
        <f>AA35*AD35</f>
        <v>0</v>
      </c>
      <c r="AF35" s="566" t="str">
        <f>'三菜'!I31</f>
        <v>水果</v>
      </c>
      <c r="AG35" s="567"/>
      <c r="AH35" s="567"/>
      <c r="AI35" s="567"/>
      <c r="AJ35" s="568"/>
      <c r="AK35" s="245"/>
      <c r="AL35" s="246"/>
      <c r="AM35" s="242"/>
      <c r="AN35" s="243"/>
      <c r="AO35" s="335">
        <f>AK35*AN35</f>
        <v>0</v>
      </c>
      <c r="AP35" s="566">
        <f>'三菜'!I40</f>
        <v>0</v>
      </c>
      <c r="AQ35" s="567"/>
      <c r="AR35" s="567"/>
      <c r="AS35" s="567"/>
      <c r="AT35" s="568"/>
      <c r="AU35" s="336"/>
      <c r="AV35" s="246"/>
      <c r="AW35" s="372"/>
      <c r="AX35" s="371"/>
      <c r="AY35" s="231">
        <f>AU35*AX35</f>
        <v>0</v>
      </c>
      <c r="AZ35" s="240" t="s">
        <v>138</v>
      </c>
    </row>
    <row r="36" spans="1:52" s="254" customFormat="1" ht="19.5" customHeight="1">
      <c r="A36" s="588" t="s">
        <v>139</v>
      </c>
      <c r="B36" s="577" t="s">
        <v>140</v>
      </c>
      <c r="C36" s="578"/>
      <c r="D36" s="578"/>
      <c r="E36" s="248" t="s">
        <v>141</v>
      </c>
      <c r="F36" s="248" t="s">
        <v>142</v>
      </c>
      <c r="G36" s="249" t="s">
        <v>143</v>
      </c>
      <c r="H36" s="250" t="s">
        <v>144</v>
      </c>
      <c r="I36" s="251"/>
      <c r="J36" s="562">
        <f>SUM(K6:K35)</f>
        <v>0</v>
      </c>
      <c r="K36" s="562"/>
      <c r="L36" s="577" t="s">
        <v>140</v>
      </c>
      <c r="M36" s="578"/>
      <c r="N36" s="578"/>
      <c r="O36" s="248" t="s">
        <v>141</v>
      </c>
      <c r="P36" s="248" t="s">
        <v>142</v>
      </c>
      <c r="Q36" s="252" t="s">
        <v>143</v>
      </c>
      <c r="R36" s="250" t="s">
        <v>144</v>
      </c>
      <c r="S36" s="251"/>
      <c r="T36" s="562">
        <f>SUM(U6:U35)</f>
        <v>0</v>
      </c>
      <c r="U36" s="563"/>
      <c r="V36" s="577" t="s">
        <v>140</v>
      </c>
      <c r="W36" s="578"/>
      <c r="X36" s="578"/>
      <c r="Y36" s="248" t="s">
        <v>141</v>
      </c>
      <c r="Z36" s="248" t="s">
        <v>142</v>
      </c>
      <c r="AA36" s="252" t="s">
        <v>143</v>
      </c>
      <c r="AB36" s="250" t="s">
        <v>144</v>
      </c>
      <c r="AC36" s="251"/>
      <c r="AD36" s="562">
        <f>SUM(AE6:AE35)</f>
        <v>0</v>
      </c>
      <c r="AE36" s="563"/>
      <c r="AF36" s="577" t="s">
        <v>140</v>
      </c>
      <c r="AG36" s="578"/>
      <c r="AH36" s="578"/>
      <c r="AI36" s="248" t="s">
        <v>141</v>
      </c>
      <c r="AJ36" s="248" t="s">
        <v>142</v>
      </c>
      <c r="AK36" s="252" t="s">
        <v>143</v>
      </c>
      <c r="AL36" s="250" t="s">
        <v>144</v>
      </c>
      <c r="AM36" s="251"/>
      <c r="AN36" s="562">
        <f>SUM(AO6:AO35)</f>
        <v>0</v>
      </c>
      <c r="AO36" s="563"/>
      <c r="AP36" s="577" t="s">
        <v>140</v>
      </c>
      <c r="AQ36" s="578"/>
      <c r="AR36" s="578"/>
      <c r="AS36" s="248" t="s">
        <v>141</v>
      </c>
      <c r="AT36" s="248" t="s">
        <v>142</v>
      </c>
      <c r="AU36" s="249" t="s">
        <v>143</v>
      </c>
      <c r="AV36" s="250" t="s">
        <v>144</v>
      </c>
      <c r="AW36" s="251"/>
      <c r="AX36" s="562">
        <f>SUM(AY6:AY35)</f>
        <v>0</v>
      </c>
      <c r="AY36" s="563"/>
      <c r="AZ36" s="253">
        <f>AZ34-AX36-AN36-AD36-T36-J36</f>
        <v>85000</v>
      </c>
    </row>
    <row r="37" spans="1:52" s="260" customFormat="1" ht="18" customHeight="1" thickBot="1">
      <c r="A37" s="589"/>
      <c r="B37" s="579"/>
      <c r="C37" s="580"/>
      <c r="D37" s="580"/>
      <c r="E37" s="255">
        <f>C40*2+D40*7+E40*1+I40*8</f>
        <v>0</v>
      </c>
      <c r="F37" s="255">
        <f>D40*5+G40*5+I40*4</f>
        <v>0</v>
      </c>
      <c r="G37" s="256">
        <f>C40*15+E40*5+F40*15+I40*12</f>
        <v>0</v>
      </c>
      <c r="H37" s="257">
        <f>E37*4+F37*9+G37*4</f>
        <v>0</v>
      </c>
      <c r="I37" s="258"/>
      <c r="J37" s="564"/>
      <c r="K37" s="564"/>
      <c r="L37" s="579"/>
      <c r="M37" s="580"/>
      <c r="N37" s="580"/>
      <c r="O37" s="255">
        <f>M40*2+N40*7+O40*1+S40*8</f>
        <v>0</v>
      </c>
      <c r="P37" s="255">
        <f>N40*5+Q40*5+S40*4</f>
        <v>0</v>
      </c>
      <c r="Q37" s="256">
        <f>M40*15+O40*5+P40*15+S40*12</f>
        <v>0</v>
      </c>
      <c r="R37" s="257">
        <f>O37*4+P37*9+Q37*4</f>
        <v>0</v>
      </c>
      <c r="S37" s="258"/>
      <c r="T37" s="564"/>
      <c r="U37" s="565"/>
      <c r="V37" s="579"/>
      <c r="W37" s="580"/>
      <c r="X37" s="580"/>
      <c r="Y37" s="255">
        <f>W40*2+X40*7+Y40*1+AC40*8</f>
        <v>0</v>
      </c>
      <c r="Z37" s="255">
        <f>X40*5+AA40*5+AC40*4</f>
        <v>0</v>
      </c>
      <c r="AA37" s="256">
        <f>W40*15+Y40*5+Z40*15+AC40*12</f>
        <v>0</v>
      </c>
      <c r="AB37" s="257">
        <f>Y37*4+Z37*9+AA37*4</f>
        <v>0</v>
      </c>
      <c r="AC37" s="258"/>
      <c r="AD37" s="564"/>
      <c r="AE37" s="565"/>
      <c r="AF37" s="579"/>
      <c r="AG37" s="580"/>
      <c r="AH37" s="580"/>
      <c r="AI37" s="255">
        <f>AG40*2+AH40*7+AI40*1+AM40*8</f>
        <v>0</v>
      </c>
      <c r="AJ37" s="255">
        <f>AH40*5+AK40*5+AM40*4</f>
        <v>0</v>
      </c>
      <c r="AK37" s="256">
        <f>AG40*15+AI40*5+AJ40*15+AM40*12</f>
        <v>0</v>
      </c>
      <c r="AL37" s="257">
        <f>AI37*4+AJ37*9+AK37*4</f>
        <v>0</v>
      </c>
      <c r="AM37" s="258"/>
      <c r="AN37" s="564"/>
      <c r="AO37" s="565"/>
      <c r="AP37" s="579"/>
      <c r="AQ37" s="580"/>
      <c r="AR37" s="580"/>
      <c r="AS37" s="255">
        <f>AQ40*2+AR40*7+AS40*1+AW40*8</f>
        <v>0</v>
      </c>
      <c r="AT37" s="255">
        <f>AR40*5+AU40*5+AW40*4</f>
        <v>0</v>
      </c>
      <c r="AU37" s="256">
        <f>AQ40*15+AS40*5+AT40*15+AW40*12</f>
        <v>0</v>
      </c>
      <c r="AV37" s="257">
        <f>AS37*4+AT37*9+AU37*4</f>
        <v>0</v>
      </c>
      <c r="AW37" s="258"/>
      <c r="AX37" s="564"/>
      <c r="AY37" s="565"/>
      <c r="AZ37" s="259"/>
    </row>
    <row r="38" spans="1:52" s="260" customFormat="1" ht="18" customHeight="1" thickBot="1">
      <c r="A38" s="589"/>
      <c r="B38" s="584" t="s">
        <v>145</v>
      </c>
      <c r="C38" s="585"/>
      <c r="D38" s="585"/>
      <c r="E38" s="261" t="e">
        <f>(E37*4)/H37</f>
        <v>#DIV/0!</v>
      </c>
      <c r="F38" s="261" t="e">
        <f>(F37*9)/H37</f>
        <v>#DIV/0!</v>
      </c>
      <c r="G38" s="262" t="e">
        <f>(G37*4)/H37</f>
        <v>#DIV/0!</v>
      </c>
      <c r="H38" s="263" t="e">
        <f>G38+F38+E38</f>
        <v>#DIV/0!</v>
      </c>
      <c r="I38" s="264"/>
      <c r="J38" s="265"/>
      <c r="K38" s="265"/>
      <c r="L38" s="584" t="s">
        <v>145</v>
      </c>
      <c r="M38" s="585"/>
      <c r="N38" s="585"/>
      <c r="O38" s="261" t="e">
        <f>(O37*4)/R37</f>
        <v>#DIV/0!</v>
      </c>
      <c r="P38" s="261" t="e">
        <f>(P37*9)/R37</f>
        <v>#DIV/0!</v>
      </c>
      <c r="Q38" s="262" t="e">
        <f>(Q37*4)/R37</f>
        <v>#DIV/0!</v>
      </c>
      <c r="R38" s="263" t="e">
        <f>Q38+P38+O38</f>
        <v>#DIV/0!</v>
      </c>
      <c r="S38" s="264"/>
      <c r="T38" s="265"/>
      <c r="U38" s="266"/>
      <c r="V38" s="584" t="s">
        <v>145</v>
      </c>
      <c r="W38" s="585"/>
      <c r="X38" s="585"/>
      <c r="Y38" s="261" t="e">
        <f>(Y37*4)/AB37</f>
        <v>#DIV/0!</v>
      </c>
      <c r="Z38" s="261" t="e">
        <f>(Z37*9)/AB37</f>
        <v>#DIV/0!</v>
      </c>
      <c r="AA38" s="262" t="e">
        <f>(AA37*4)/AB37</f>
        <v>#DIV/0!</v>
      </c>
      <c r="AB38" s="263" t="e">
        <f>AA38+Z38+Y38</f>
        <v>#DIV/0!</v>
      </c>
      <c r="AC38" s="264"/>
      <c r="AD38" s="265"/>
      <c r="AE38" s="266"/>
      <c r="AF38" s="584" t="s">
        <v>145</v>
      </c>
      <c r="AG38" s="585"/>
      <c r="AH38" s="585"/>
      <c r="AI38" s="261" t="e">
        <f>(AI37*4)/AL37</f>
        <v>#DIV/0!</v>
      </c>
      <c r="AJ38" s="261" t="e">
        <f>(AJ37*9)/AL37</f>
        <v>#DIV/0!</v>
      </c>
      <c r="AK38" s="262" t="e">
        <f>(AK37*4)/AL37</f>
        <v>#DIV/0!</v>
      </c>
      <c r="AL38" s="263" t="e">
        <f>AK38+AJ38+AI38</f>
        <v>#DIV/0!</v>
      </c>
      <c r="AM38" s="264"/>
      <c r="AN38" s="265"/>
      <c r="AO38" s="266"/>
      <c r="AP38" s="584" t="s">
        <v>145</v>
      </c>
      <c r="AQ38" s="585"/>
      <c r="AR38" s="585"/>
      <c r="AS38" s="261" t="e">
        <f>(AS37*4)/AV37</f>
        <v>#DIV/0!</v>
      </c>
      <c r="AT38" s="261" t="e">
        <f>(AT37*9)/AV37</f>
        <v>#DIV/0!</v>
      </c>
      <c r="AU38" s="262" t="e">
        <f>(AU37*4)/AV37</f>
        <v>#DIV/0!</v>
      </c>
      <c r="AV38" s="263" t="e">
        <f>AU38+AT38+AS38</f>
        <v>#DIV/0!</v>
      </c>
      <c r="AW38" s="264"/>
      <c r="AX38" s="265"/>
      <c r="AY38" s="266"/>
      <c r="AZ38" s="259"/>
    </row>
    <row r="39" spans="1:52" s="254" customFormat="1" ht="30" customHeight="1">
      <c r="A39" s="589"/>
      <c r="B39" s="267" t="s">
        <v>146</v>
      </c>
      <c r="C39" s="268" t="s">
        <v>147</v>
      </c>
      <c r="D39" s="269" t="s">
        <v>148</v>
      </c>
      <c r="E39" s="270" t="s">
        <v>149</v>
      </c>
      <c r="F39" s="271" t="s">
        <v>150</v>
      </c>
      <c r="G39" s="272" t="s">
        <v>151</v>
      </c>
      <c r="H39" s="273" t="s">
        <v>152</v>
      </c>
      <c r="I39" s="274" t="s">
        <v>153</v>
      </c>
      <c r="J39" s="275"/>
      <c r="K39" s="275"/>
      <c r="L39" s="267" t="s">
        <v>146</v>
      </c>
      <c r="M39" s="268" t="s">
        <v>147</v>
      </c>
      <c r="N39" s="269" t="s">
        <v>148</v>
      </c>
      <c r="O39" s="271" t="s">
        <v>154</v>
      </c>
      <c r="P39" s="271" t="s">
        <v>150</v>
      </c>
      <c r="Q39" s="272" t="s">
        <v>151</v>
      </c>
      <c r="R39" s="273" t="s">
        <v>152</v>
      </c>
      <c r="S39" s="276" t="s">
        <v>153</v>
      </c>
      <c r="T39" s="277"/>
      <c r="U39" s="278"/>
      <c r="V39" s="267" t="s">
        <v>146</v>
      </c>
      <c r="W39" s="268" t="s">
        <v>147</v>
      </c>
      <c r="X39" s="269" t="s">
        <v>148</v>
      </c>
      <c r="Y39" s="271" t="s">
        <v>154</v>
      </c>
      <c r="Z39" s="271" t="s">
        <v>150</v>
      </c>
      <c r="AA39" s="272" t="s">
        <v>151</v>
      </c>
      <c r="AB39" s="273" t="s">
        <v>152</v>
      </c>
      <c r="AC39" s="276" t="s">
        <v>153</v>
      </c>
      <c r="AD39" s="275"/>
      <c r="AE39" s="278"/>
      <c r="AF39" s="267" t="s">
        <v>146</v>
      </c>
      <c r="AG39" s="268" t="s">
        <v>147</v>
      </c>
      <c r="AH39" s="269" t="s">
        <v>148</v>
      </c>
      <c r="AI39" s="271" t="s">
        <v>154</v>
      </c>
      <c r="AJ39" s="271" t="s">
        <v>150</v>
      </c>
      <c r="AK39" s="272" t="s">
        <v>151</v>
      </c>
      <c r="AL39" s="273" t="s">
        <v>152</v>
      </c>
      <c r="AM39" s="276" t="s">
        <v>153</v>
      </c>
      <c r="AN39" s="277"/>
      <c r="AO39" s="278"/>
      <c r="AP39" s="267" t="s">
        <v>146</v>
      </c>
      <c r="AQ39" s="268" t="s">
        <v>147</v>
      </c>
      <c r="AR39" s="269" t="s">
        <v>148</v>
      </c>
      <c r="AS39" s="271" t="s">
        <v>154</v>
      </c>
      <c r="AT39" s="271" t="s">
        <v>150</v>
      </c>
      <c r="AU39" s="272" t="s">
        <v>151</v>
      </c>
      <c r="AV39" s="273" t="s">
        <v>152</v>
      </c>
      <c r="AW39" s="276" t="s">
        <v>153</v>
      </c>
      <c r="AX39" s="275"/>
      <c r="AY39" s="278"/>
      <c r="AZ39" s="279"/>
    </row>
    <row r="40" spans="1:52" s="293" customFormat="1" ht="30" customHeight="1">
      <c r="A40" s="589"/>
      <c r="B40" s="280" t="s">
        <v>155</v>
      </c>
      <c r="C40" s="281"/>
      <c r="D40" s="281"/>
      <c r="E40" s="281"/>
      <c r="F40" s="281"/>
      <c r="G40" s="282"/>
      <c r="H40" s="281">
        <f>H37</f>
        <v>0</v>
      </c>
      <c r="I40" s="283">
        <v>0</v>
      </c>
      <c r="J40" s="284"/>
      <c r="K40" s="285"/>
      <c r="L40" s="286" t="s">
        <v>155</v>
      </c>
      <c r="M40" s="281"/>
      <c r="N40" s="281"/>
      <c r="O40" s="281"/>
      <c r="P40" s="281"/>
      <c r="Q40" s="281"/>
      <c r="R40" s="281">
        <f>R37</f>
        <v>0</v>
      </c>
      <c r="S40" s="287">
        <v>0</v>
      </c>
      <c r="T40" s="284"/>
      <c r="U40" s="288"/>
      <c r="V40" s="286" t="s">
        <v>155</v>
      </c>
      <c r="W40" s="281"/>
      <c r="X40" s="281"/>
      <c r="Y40" s="281"/>
      <c r="Z40" s="281"/>
      <c r="AA40" s="281"/>
      <c r="AB40" s="281">
        <f>AB37</f>
        <v>0</v>
      </c>
      <c r="AC40" s="289">
        <v>0</v>
      </c>
      <c r="AD40" s="284"/>
      <c r="AE40" s="288"/>
      <c r="AF40" s="286" t="s">
        <v>155</v>
      </c>
      <c r="AG40" s="281"/>
      <c r="AH40" s="281"/>
      <c r="AI40" s="281"/>
      <c r="AJ40" s="281"/>
      <c r="AK40" s="281"/>
      <c r="AL40" s="281">
        <f>AL37</f>
        <v>0</v>
      </c>
      <c r="AM40" s="287">
        <v>0</v>
      </c>
      <c r="AN40" s="284"/>
      <c r="AO40" s="288"/>
      <c r="AP40" s="286" t="s">
        <v>155</v>
      </c>
      <c r="AQ40" s="281"/>
      <c r="AR40" s="281"/>
      <c r="AS40" s="281"/>
      <c r="AT40" s="281"/>
      <c r="AU40" s="282"/>
      <c r="AV40" s="281">
        <f>AV37</f>
        <v>0</v>
      </c>
      <c r="AW40" s="287">
        <v>0</v>
      </c>
      <c r="AX40" s="290"/>
      <c r="AY40" s="291"/>
      <c r="AZ40" s="292"/>
    </row>
    <row r="41" spans="1:52" s="165" customFormat="1" ht="68.25" customHeight="1">
      <c r="A41" s="589"/>
      <c r="B41" s="294" t="s">
        <v>156</v>
      </c>
      <c r="C41" s="167" t="s">
        <v>157</v>
      </c>
      <c r="D41" s="167">
        <v>2</v>
      </c>
      <c r="E41" s="167">
        <v>1.5</v>
      </c>
      <c r="F41" s="167">
        <v>1</v>
      </c>
      <c r="G41" s="167" t="s">
        <v>158</v>
      </c>
      <c r="H41" s="167" t="s">
        <v>159</v>
      </c>
      <c r="I41" s="169" t="s">
        <v>160</v>
      </c>
      <c r="J41" s="295"/>
      <c r="K41" s="296"/>
      <c r="L41" s="294" t="s">
        <v>156</v>
      </c>
      <c r="M41" s="167" t="s">
        <v>157</v>
      </c>
      <c r="N41" s="167">
        <v>2</v>
      </c>
      <c r="O41" s="167">
        <v>1.5</v>
      </c>
      <c r="P41" s="167">
        <v>1</v>
      </c>
      <c r="Q41" s="167" t="s">
        <v>158</v>
      </c>
      <c r="R41" s="167" t="s">
        <v>159</v>
      </c>
      <c r="S41" s="169" t="s">
        <v>160</v>
      </c>
      <c r="T41" s="295"/>
      <c r="U41" s="297"/>
      <c r="V41" s="294" t="s">
        <v>156</v>
      </c>
      <c r="W41" s="167" t="s">
        <v>157</v>
      </c>
      <c r="X41" s="167">
        <v>2</v>
      </c>
      <c r="Y41" s="167">
        <v>1.5</v>
      </c>
      <c r="Z41" s="167">
        <v>1</v>
      </c>
      <c r="AA41" s="167" t="s">
        <v>158</v>
      </c>
      <c r="AB41" s="167" t="s">
        <v>159</v>
      </c>
      <c r="AC41" s="169" t="s">
        <v>160</v>
      </c>
      <c r="AD41" s="295"/>
      <c r="AE41" s="297"/>
      <c r="AF41" s="294" t="s">
        <v>156</v>
      </c>
      <c r="AG41" s="167" t="s">
        <v>157</v>
      </c>
      <c r="AH41" s="167">
        <v>2</v>
      </c>
      <c r="AI41" s="167">
        <v>1.5</v>
      </c>
      <c r="AJ41" s="167">
        <v>1</v>
      </c>
      <c r="AK41" s="167" t="s">
        <v>158</v>
      </c>
      <c r="AL41" s="167" t="s">
        <v>159</v>
      </c>
      <c r="AM41" s="169" t="s">
        <v>160</v>
      </c>
      <c r="AN41" s="295"/>
      <c r="AO41" s="297"/>
      <c r="AP41" s="294" t="s">
        <v>156</v>
      </c>
      <c r="AQ41" s="167" t="s">
        <v>157</v>
      </c>
      <c r="AR41" s="167">
        <v>2</v>
      </c>
      <c r="AS41" s="167">
        <v>1.5</v>
      </c>
      <c r="AT41" s="167">
        <v>1</v>
      </c>
      <c r="AU41" s="167" t="s">
        <v>158</v>
      </c>
      <c r="AV41" s="167" t="s">
        <v>159</v>
      </c>
      <c r="AW41" s="169" t="s">
        <v>160</v>
      </c>
      <c r="AX41" s="298"/>
      <c r="AY41" s="299"/>
      <c r="AZ41" s="300"/>
    </row>
    <row r="42" spans="1:52" s="170" customFormat="1" ht="60" customHeight="1" thickBot="1">
      <c r="A42" s="590"/>
      <c r="B42" s="301" t="s">
        <v>161</v>
      </c>
      <c r="C42" s="302" t="s">
        <v>162</v>
      </c>
      <c r="D42" s="302" t="s">
        <v>163</v>
      </c>
      <c r="E42" s="302">
        <v>2</v>
      </c>
      <c r="F42" s="302">
        <v>1</v>
      </c>
      <c r="G42" s="303" t="s">
        <v>164</v>
      </c>
      <c r="H42" s="302">
        <v>860</v>
      </c>
      <c r="I42" s="304" t="s">
        <v>160</v>
      </c>
      <c r="J42" s="305"/>
      <c r="K42" s="306"/>
      <c r="L42" s="301" t="s">
        <v>161</v>
      </c>
      <c r="M42" s="302" t="s">
        <v>162</v>
      </c>
      <c r="N42" s="302" t="s">
        <v>163</v>
      </c>
      <c r="O42" s="302">
        <v>2</v>
      </c>
      <c r="P42" s="302">
        <v>1</v>
      </c>
      <c r="Q42" s="303" t="s">
        <v>164</v>
      </c>
      <c r="R42" s="302">
        <v>860</v>
      </c>
      <c r="S42" s="304" t="s">
        <v>160</v>
      </c>
      <c r="T42" s="307"/>
      <c r="U42" s="308"/>
      <c r="V42" s="301" t="s">
        <v>161</v>
      </c>
      <c r="W42" s="302" t="s">
        <v>162</v>
      </c>
      <c r="X42" s="302" t="s">
        <v>163</v>
      </c>
      <c r="Y42" s="302">
        <v>2</v>
      </c>
      <c r="Z42" s="302">
        <v>1</v>
      </c>
      <c r="AA42" s="303" t="s">
        <v>164</v>
      </c>
      <c r="AB42" s="302">
        <v>860</v>
      </c>
      <c r="AC42" s="304" t="s">
        <v>160</v>
      </c>
      <c r="AD42" s="305"/>
      <c r="AE42" s="308"/>
      <c r="AF42" s="301" t="s">
        <v>161</v>
      </c>
      <c r="AG42" s="302" t="s">
        <v>162</v>
      </c>
      <c r="AH42" s="302" t="s">
        <v>163</v>
      </c>
      <c r="AI42" s="302">
        <v>2</v>
      </c>
      <c r="AJ42" s="302">
        <v>1</v>
      </c>
      <c r="AK42" s="303" t="s">
        <v>164</v>
      </c>
      <c r="AL42" s="302">
        <v>860</v>
      </c>
      <c r="AM42" s="304" t="s">
        <v>160</v>
      </c>
      <c r="AN42" s="307"/>
      <c r="AO42" s="308"/>
      <c r="AP42" s="301" t="s">
        <v>161</v>
      </c>
      <c r="AQ42" s="302" t="s">
        <v>162</v>
      </c>
      <c r="AR42" s="302" t="s">
        <v>163</v>
      </c>
      <c r="AS42" s="302">
        <v>2</v>
      </c>
      <c r="AT42" s="302">
        <v>1</v>
      </c>
      <c r="AU42" s="303" t="s">
        <v>164</v>
      </c>
      <c r="AV42" s="302">
        <v>860</v>
      </c>
      <c r="AW42" s="304" t="s">
        <v>160</v>
      </c>
      <c r="AX42" s="305"/>
      <c r="AY42" s="308"/>
      <c r="AZ42" s="309"/>
    </row>
    <row r="43" spans="1:52" s="315" customFormat="1" ht="19.5">
      <c r="A43" s="310" t="s">
        <v>165</v>
      </c>
      <c r="B43" s="310"/>
      <c r="C43" s="310"/>
      <c r="D43" s="310"/>
      <c r="E43" s="310"/>
      <c r="F43" s="310"/>
      <c r="G43" s="311"/>
      <c r="H43" s="312"/>
      <c r="I43" s="312"/>
      <c r="J43" s="313"/>
      <c r="K43" s="310"/>
      <c r="L43" s="310"/>
      <c r="M43" s="310"/>
      <c r="N43" s="310"/>
      <c r="O43" s="310" t="s">
        <v>166</v>
      </c>
      <c r="P43" s="310"/>
      <c r="Q43" s="310"/>
      <c r="R43" s="312"/>
      <c r="S43" s="312"/>
      <c r="T43" s="313"/>
      <c r="U43" s="310"/>
      <c r="V43" s="310"/>
      <c r="W43" s="310"/>
      <c r="X43" s="310"/>
      <c r="Y43" s="310" t="s">
        <v>167</v>
      </c>
      <c r="Z43" s="310"/>
      <c r="AA43" s="310"/>
      <c r="AB43" s="312"/>
      <c r="AC43" s="312"/>
      <c r="AD43" s="313"/>
      <c r="AE43" s="310"/>
      <c r="AF43" s="310"/>
      <c r="AG43" s="310"/>
      <c r="AH43" s="310"/>
      <c r="AI43" s="310" t="s">
        <v>168</v>
      </c>
      <c r="AJ43" s="310"/>
      <c r="AK43" s="310"/>
      <c r="AL43" s="312"/>
      <c r="AM43" s="312"/>
      <c r="AN43" s="313"/>
      <c r="AO43" s="310"/>
      <c r="AP43" s="310"/>
      <c r="AQ43" s="310"/>
      <c r="AR43" s="310"/>
      <c r="AS43" s="310"/>
      <c r="AT43" s="310"/>
      <c r="AU43" s="314"/>
      <c r="AV43" s="312"/>
      <c r="AW43" s="312"/>
      <c r="AX43" s="313"/>
      <c r="AY43" s="310"/>
      <c r="AZ43" s="310"/>
    </row>
    <row r="44" ht="16.5"/>
    <row r="47" ht="16.5">
      <c r="H47" s="318" t="s">
        <v>169</v>
      </c>
    </row>
  </sheetData>
  <sheetProtection/>
  <mergeCells count="220">
    <mergeCell ref="V28:V34"/>
    <mergeCell ref="W29:Z29"/>
    <mergeCell ref="C25:F25"/>
    <mergeCell ref="M25:P25"/>
    <mergeCell ref="AG25:AJ25"/>
    <mergeCell ref="L22:L27"/>
    <mergeCell ref="V22:V27"/>
    <mergeCell ref="W22:Z22"/>
    <mergeCell ref="W23:Z23"/>
    <mergeCell ref="W24:Z24"/>
    <mergeCell ref="M22:P22"/>
    <mergeCell ref="M24:P24"/>
    <mergeCell ref="L14:L21"/>
    <mergeCell ref="W15:Z15"/>
    <mergeCell ref="AG17:AJ17"/>
    <mergeCell ref="AG16:AJ16"/>
    <mergeCell ref="M14:P14"/>
    <mergeCell ref="M15:P15"/>
    <mergeCell ref="M21:P21"/>
    <mergeCell ref="W14:Z14"/>
    <mergeCell ref="AG14:AJ14"/>
    <mergeCell ref="AG15:AJ15"/>
    <mergeCell ref="AP14:AP21"/>
    <mergeCell ref="AQ14:AT14"/>
    <mergeCell ref="M19:P19"/>
    <mergeCell ref="W19:Z19"/>
    <mergeCell ref="AG19:AJ19"/>
    <mergeCell ref="AQ15:AT15"/>
    <mergeCell ref="M20:P20"/>
    <mergeCell ref="M16:P16"/>
    <mergeCell ref="AF14:AF21"/>
    <mergeCell ref="AG21:AJ21"/>
    <mergeCell ref="AP22:AP27"/>
    <mergeCell ref="AQ22:AT22"/>
    <mergeCell ref="AQ23:AT23"/>
    <mergeCell ref="AQ24:AT24"/>
    <mergeCell ref="AQ25:AT25"/>
    <mergeCell ref="AQ26:AT26"/>
    <mergeCell ref="AQ27:AT27"/>
    <mergeCell ref="AG12:AJ12"/>
    <mergeCell ref="W16:Z16"/>
    <mergeCell ref="W8:Z8"/>
    <mergeCell ref="M18:P18"/>
    <mergeCell ref="AG9:AJ9"/>
    <mergeCell ref="M8:P8"/>
    <mergeCell ref="M9:P9"/>
    <mergeCell ref="M11:P11"/>
    <mergeCell ref="AG10:AJ10"/>
    <mergeCell ref="AG8:AJ8"/>
    <mergeCell ref="AF6:AF13"/>
    <mergeCell ref="W13:Z13"/>
    <mergeCell ref="W27:Z27"/>
    <mergeCell ref="W6:Z6"/>
    <mergeCell ref="W7:Z7"/>
    <mergeCell ref="W25:Z25"/>
    <mergeCell ref="W12:Z12"/>
    <mergeCell ref="W18:Z18"/>
    <mergeCell ref="W17:Z17"/>
    <mergeCell ref="AP38:AR38"/>
    <mergeCell ref="AG23:AJ23"/>
    <mergeCell ref="V38:X38"/>
    <mergeCell ref="AQ31:AT31"/>
    <mergeCell ref="AQ29:AT29"/>
    <mergeCell ref="AQ30:AT30"/>
    <mergeCell ref="AD36:AE37"/>
    <mergeCell ref="AN36:AO37"/>
    <mergeCell ref="AP35:AT35"/>
    <mergeCell ref="AF35:AJ35"/>
    <mergeCell ref="B14:B21"/>
    <mergeCell ref="C16:F16"/>
    <mergeCell ref="C24:F24"/>
    <mergeCell ref="C17:F17"/>
    <mergeCell ref="C18:F18"/>
    <mergeCell ref="C14:F14"/>
    <mergeCell ref="C21:F21"/>
    <mergeCell ref="C19:F19"/>
    <mergeCell ref="L6:L13"/>
    <mergeCell ref="A22:A27"/>
    <mergeCell ref="A14:A21"/>
    <mergeCell ref="C20:F20"/>
    <mergeCell ref="B22:B27"/>
    <mergeCell ref="C27:F27"/>
    <mergeCell ref="C26:F26"/>
    <mergeCell ref="C23:F23"/>
    <mergeCell ref="C22:F22"/>
    <mergeCell ref="C15:F15"/>
    <mergeCell ref="C5:F5"/>
    <mergeCell ref="C13:F13"/>
    <mergeCell ref="C11:F11"/>
    <mergeCell ref="C12:F12"/>
    <mergeCell ref="C6:F6"/>
    <mergeCell ref="C9:F9"/>
    <mergeCell ref="C10:F10"/>
    <mergeCell ref="C7:F7"/>
    <mergeCell ref="C8:F8"/>
    <mergeCell ref="C4:H4"/>
    <mergeCell ref="G2:H2"/>
    <mergeCell ref="A1:AJ1"/>
    <mergeCell ref="T2:U4"/>
    <mergeCell ref="C3:H3"/>
    <mergeCell ref="AD2:AE4"/>
    <mergeCell ref="A6:A13"/>
    <mergeCell ref="A2:A5"/>
    <mergeCell ref="M5:P5"/>
    <mergeCell ref="AQ8:AT8"/>
    <mergeCell ref="AQ9:AT9"/>
    <mergeCell ref="AG13:AJ13"/>
    <mergeCell ref="B6:B13"/>
    <mergeCell ref="AA2:AB2"/>
    <mergeCell ref="AQ5:AT5"/>
    <mergeCell ref="M4:R4"/>
    <mergeCell ref="AG5:AJ5"/>
    <mergeCell ref="Q2:R2"/>
    <mergeCell ref="M3:R3"/>
    <mergeCell ref="J2:K4"/>
    <mergeCell ref="W3:AB3"/>
    <mergeCell ref="W5:Z5"/>
    <mergeCell ref="W4:AB4"/>
    <mergeCell ref="AX2:AY4"/>
    <mergeCell ref="AG3:AL3"/>
    <mergeCell ref="AQ3:AV3"/>
    <mergeCell ref="AG4:AL4"/>
    <mergeCell ref="AQ4:AV4"/>
    <mergeCell ref="AN2:AO4"/>
    <mergeCell ref="AU2:AV2"/>
    <mergeCell ref="AK2:AL2"/>
    <mergeCell ref="AQ13:AT13"/>
    <mergeCell ref="AP6:AP13"/>
    <mergeCell ref="AG11:AJ11"/>
    <mergeCell ref="AG6:AJ6"/>
    <mergeCell ref="AQ12:AT12"/>
    <mergeCell ref="AQ11:AT11"/>
    <mergeCell ref="AQ10:AT10"/>
    <mergeCell ref="AQ7:AT7"/>
    <mergeCell ref="AQ6:AT6"/>
    <mergeCell ref="AG7:AJ7"/>
    <mergeCell ref="AZ16:AZ21"/>
    <mergeCell ref="AQ18:AT18"/>
    <mergeCell ref="AQ21:AT21"/>
    <mergeCell ref="AQ16:AT16"/>
    <mergeCell ref="AQ17:AT17"/>
    <mergeCell ref="AQ20:AT20"/>
    <mergeCell ref="AQ19:AT19"/>
    <mergeCell ref="A28:A34"/>
    <mergeCell ref="AQ33:AT33"/>
    <mergeCell ref="AF28:AF34"/>
    <mergeCell ref="AQ28:AT28"/>
    <mergeCell ref="AG28:AJ28"/>
    <mergeCell ref="M29:P29"/>
    <mergeCell ref="B28:B34"/>
    <mergeCell ref="M28:P28"/>
    <mergeCell ref="C30:F30"/>
    <mergeCell ref="C28:F28"/>
    <mergeCell ref="L36:N37"/>
    <mergeCell ref="C34:F34"/>
    <mergeCell ref="C29:F29"/>
    <mergeCell ref="L28:L34"/>
    <mergeCell ref="C31:F31"/>
    <mergeCell ref="C33:F33"/>
    <mergeCell ref="C32:F32"/>
    <mergeCell ref="M31:P31"/>
    <mergeCell ref="L35:P35"/>
    <mergeCell ref="M30:P30"/>
    <mergeCell ref="AG31:AJ31"/>
    <mergeCell ref="B38:D38"/>
    <mergeCell ref="A35:B35"/>
    <mergeCell ref="A36:A42"/>
    <mergeCell ref="B36:D37"/>
    <mergeCell ref="C35:F35"/>
    <mergeCell ref="J36:K37"/>
    <mergeCell ref="L38:N38"/>
    <mergeCell ref="AF38:AH38"/>
    <mergeCell ref="V36:X37"/>
    <mergeCell ref="AX36:AY37"/>
    <mergeCell ref="AF36:AH37"/>
    <mergeCell ref="AP36:AR37"/>
    <mergeCell ref="AP28:AP34"/>
    <mergeCell ref="AQ32:AT32"/>
    <mergeCell ref="AQ34:AT34"/>
    <mergeCell ref="AG33:AJ33"/>
    <mergeCell ref="AG29:AJ29"/>
    <mergeCell ref="AG30:AJ30"/>
    <mergeCell ref="AG32:AJ32"/>
    <mergeCell ref="M34:P34"/>
    <mergeCell ref="W26:Z26"/>
    <mergeCell ref="W31:Z31"/>
    <mergeCell ref="W28:Z28"/>
    <mergeCell ref="M33:P33"/>
    <mergeCell ref="W34:Z34"/>
    <mergeCell ref="W30:Z30"/>
    <mergeCell ref="M32:P32"/>
    <mergeCell ref="W32:Z32"/>
    <mergeCell ref="W33:Z33"/>
    <mergeCell ref="M6:P6"/>
    <mergeCell ref="M7:P7"/>
    <mergeCell ref="V6:V13"/>
    <mergeCell ref="W9:Z9"/>
    <mergeCell ref="M10:P10"/>
    <mergeCell ref="W10:Z10"/>
    <mergeCell ref="W11:Z11"/>
    <mergeCell ref="M13:P13"/>
    <mergeCell ref="M12:P12"/>
    <mergeCell ref="AK1:AW1"/>
    <mergeCell ref="T36:U37"/>
    <mergeCell ref="W20:Z20"/>
    <mergeCell ref="V35:Z35"/>
    <mergeCell ref="W21:Z21"/>
    <mergeCell ref="V14:V21"/>
    <mergeCell ref="AG34:AJ34"/>
    <mergeCell ref="AG27:AJ27"/>
    <mergeCell ref="AG26:AJ26"/>
    <mergeCell ref="AG22:AJ22"/>
    <mergeCell ref="M17:P17"/>
    <mergeCell ref="M23:P23"/>
    <mergeCell ref="AG20:AJ20"/>
    <mergeCell ref="AG24:AJ24"/>
    <mergeCell ref="AG18:AJ18"/>
    <mergeCell ref="AF22:AF27"/>
    <mergeCell ref="M27:P27"/>
    <mergeCell ref="M26:P26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fan</cp:lastModifiedBy>
  <cp:lastPrinted>2014-08-25T05:01:09Z</cp:lastPrinted>
  <dcterms:created xsi:type="dcterms:W3CDTF">2003-03-13T12:56:25Z</dcterms:created>
  <dcterms:modified xsi:type="dcterms:W3CDTF">2014-09-01T00:34:18Z</dcterms:modified>
  <cp:category/>
  <cp:version/>
  <cp:contentType/>
  <cp:contentStatus/>
</cp:coreProperties>
</file>